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000" windowHeight="12135" activeTab="0"/>
  </bookViews>
  <sheets>
    <sheet name="List1" sheetId="1" r:id="rId1"/>
  </sheets>
  <definedNames>
    <definedName name="_xlnm.Print_Area" localSheetId="0">'List1'!$A$1:$E$254</definedName>
  </definedNames>
  <calcPr fullCalcOnLoad="1"/>
</workbook>
</file>

<file path=xl/sharedStrings.xml><?xml version="1.0" encoding="utf-8"?>
<sst xmlns="http://schemas.openxmlformats.org/spreadsheetml/2006/main" count="291" uniqueCount="127">
  <si>
    <t>PŘEHLED O PRODEJI, DOVOZU A PŘIJETÍ podle § 25 odst. 6 zákona č. 121/2000 Sb.</t>
  </si>
  <si>
    <t>OBDOBÍ :</t>
  </si>
  <si>
    <t>FIRMA :</t>
  </si>
  <si>
    <t>I. Přístroje k zhotovování rozmnoženin zvukového záznamu</t>
  </si>
  <si>
    <t xml:space="preserve">Počet ks </t>
  </si>
  <si>
    <t>Celková deklarovaná nebo prodejní cena bez DPH*</t>
  </si>
  <si>
    <t>II. Rozhlasové přijímače umožňující zhotovení záznamu vysílání</t>
  </si>
  <si>
    <t>VIDEO  PŘÍSTROJE</t>
  </si>
  <si>
    <r>
      <t>I.</t>
    </r>
    <r>
      <rPr>
        <b/>
        <sz val="8"/>
        <color indexed="8"/>
        <rFont val="Times New Roman"/>
        <family val="1"/>
      </rPr>
      <t xml:space="preserve">      </t>
    </r>
    <r>
      <rPr>
        <b/>
        <sz val="8"/>
        <color indexed="8"/>
        <rFont val="Arial"/>
        <family val="2"/>
      </rPr>
      <t xml:space="preserve">Přístroje k zhotovování rozmnoženiny zvukově obrazového záznamu      </t>
    </r>
  </si>
  <si>
    <r>
      <t>II.</t>
    </r>
    <r>
      <rPr>
        <b/>
        <sz val="8"/>
        <color indexed="8"/>
        <rFont val="Times New Roman"/>
        <family val="1"/>
      </rPr>
      <t xml:space="preserve">    </t>
    </r>
    <r>
      <rPr>
        <b/>
        <sz val="8"/>
        <color indexed="8"/>
        <rFont val="Arial"/>
        <family val="2"/>
      </rPr>
      <t>Televizní přijímače umožňující zhotovení záznamu vysílání</t>
    </r>
  </si>
  <si>
    <t>Odměna pro OSA        v Kč</t>
  </si>
  <si>
    <t>Elektronické čtečky knih - E-book</t>
  </si>
  <si>
    <t>* Cenou se rozumí první prodejní cena bez DPH u výrobců, cena deklarovaná při celním projednávání bez DPH u dovozců a cena bez DPH, kterou příjemce vykazuje nebo kterou by vykazoval pro statistické účely</t>
  </si>
  <si>
    <t>NENAHRANÉ  NOSIČE</t>
  </si>
  <si>
    <t>I. Nenahrané analogové nosiče zvukových záznamů</t>
  </si>
  <si>
    <t>Odměna podle vyhlášky</t>
  </si>
  <si>
    <t xml:space="preserve">a)   s délkou záznamu do 60 minut                            </t>
  </si>
  <si>
    <t>b)   s délkou záznamu nad 60 minut</t>
  </si>
  <si>
    <t xml:space="preserve">      </t>
  </si>
  <si>
    <t>II. Nenahrané analogové nosiče zvukově obrazových záznamů</t>
  </si>
  <si>
    <t>c)   s délkou záznamu do 180 minut</t>
  </si>
  <si>
    <t>d)   s délkou záznamu nad 180 minut</t>
  </si>
  <si>
    <t>III. Nenahrané optické nosiče</t>
  </si>
  <si>
    <t>e)   CD všech formátů bez možnosti přepisování</t>
  </si>
  <si>
    <t>f)    CD všech formátů s možnosti přepisování</t>
  </si>
  <si>
    <t>g)   DVD všech formátů a ostatní optické mosiče bez možnosti přepisování</t>
  </si>
  <si>
    <t>h)   DVD všech formátů a ostatní optické mosiče s možností přepisování</t>
  </si>
  <si>
    <t>i)    minidisky</t>
  </si>
  <si>
    <t xml:space="preserve">součet všech kapacit pamětí </t>
  </si>
  <si>
    <t>1GB</t>
  </si>
  <si>
    <t>2GB</t>
  </si>
  <si>
    <t>4GB</t>
  </si>
  <si>
    <t>8GB</t>
  </si>
  <si>
    <t>16GB</t>
  </si>
  <si>
    <t>32GB</t>
  </si>
  <si>
    <t>nad 60GB</t>
  </si>
  <si>
    <t>----</t>
  </si>
  <si>
    <t>V případě jiných kapacit pamětí uveďte níže v GB</t>
  </si>
  <si>
    <t>součet všech kapacit disků v GB</t>
  </si>
  <si>
    <t>160GB</t>
  </si>
  <si>
    <t>250GB</t>
  </si>
  <si>
    <t>320GB</t>
  </si>
  <si>
    <t>500GB</t>
  </si>
  <si>
    <t>640GB</t>
  </si>
  <si>
    <t>750GB</t>
  </si>
  <si>
    <t>V případě jiných kapacit disků uveďte níže v GB</t>
  </si>
  <si>
    <t>součet všech kapacit disků nad 1TB v GB</t>
  </si>
  <si>
    <t>1TB</t>
  </si>
  <si>
    <t>1,5TB</t>
  </si>
  <si>
    <t>2TB</t>
  </si>
  <si>
    <t>4TB</t>
  </si>
  <si>
    <t>8TB</t>
  </si>
  <si>
    <t>Odměna pro OSA celkem (bez DPH):</t>
  </si>
  <si>
    <t>Vypracoval:</t>
  </si>
  <si>
    <t>Razítko</t>
  </si>
  <si>
    <t>Dne:</t>
  </si>
  <si>
    <t>Podpis</t>
  </si>
  <si>
    <t>Odměna pro OSA      v Kč</t>
  </si>
  <si>
    <t>Odměna pro OSA    v Kč</t>
  </si>
  <si>
    <t>Výše uvedené údaje rozhodné pro výpočet odměn v souladu s ustanovením § 25 zákona č. 121/2000 Sb. jsou pravdivé a zcela úplné. Tyto údaje jsou podloženy prvotními a originálními doklady, které jsou k dispozici pro možnou kontrolu ze strany společnosti OSA - Ochranný svaz autorský pro práva k dílům hudebním, z.s., kolektivního správce ve smyslu autorského zákona. Uvedení nepravdivých a neúplných údajů zakládá případné občansko právní či trestně právní důsledky.</t>
  </si>
  <si>
    <t>ZEMĚ (z níž bylo dovezeno či přijato ve smyslu § 25 odst. 2 AZ):</t>
  </si>
  <si>
    <t>Tablety:</t>
  </si>
  <si>
    <t>a)  Přístroje k zhotovování rozmnoženin na zabudovaný pevný disk (MP3 přehrávače s rádiem)</t>
  </si>
  <si>
    <r>
      <t xml:space="preserve">b) </t>
    </r>
    <r>
      <rPr>
        <sz val="8"/>
        <color indexed="8"/>
        <rFont val="Times New Roman"/>
        <family val="1"/>
      </rPr>
      <t> </t>
    </r>
    <r>
      <rPr>
        <sz val="8"/>
        <color indexed="8"/>
        <rFont val="Arial"/>
        <family val="2"/>
      </rPr>
      <t>Přístroje k zhotovování rozmnoženin na externí nosič (například paměťovou kartu, optický nosič atd.)</t>
    </r>
  </si>
  <si>
    <r>
      <t xml:space="preserve">c) 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 xml:space="preserve">Kombinace výše uvedených přístrojů </t>
    </r>
  </si>
  <si>
    <t>a)  Sestavené PC</t>
  </si>
  <si>
    <t>a)  Značka Samsung</t>
  </si>
  <si>
    <t>b)  Značka Apple</t>
  </si>
  <si>
    <t>c)  Značka Lenovo</t>
  </si>
  <si>
    <t>d)  Značka Asus</t>
  </si>
  <si>
    <t xml:space="preserve">c)  Kombinace výše uvedených přístrojů </t>
  </si>
  <si>
    <t>b)  Značka LG</t>
  </si>
  <si>
    <t>c)  Značka Panasonic</t>
  </si>
  <si>
    <t>d)  Značka Philips</t>
  </si>
  <si>
    <t>e)  Značka Sony</t>
  </si>
  <si>
    <t>součet všech kapacit pamětí v GB</t>
  </si>
  <si>
    <t>Výčet značek:</t>
  </si>
  <si>
    <t>d)  Značka Huawei</t>
  </si>
  <si>
    <t>e)  Značka LG</t>
  </si>
  <si>
    <t>Výčet ostatních značek:</t>
  </si>
  <si>
    <t>g)  Ostatní značky tabletů</t>
  </si>
  <si>
    <t>f)   Značka Dell</t>
  </si>
  <si>
    <t>g)  Ostatní značky Smartphonů</t>
  </si>
  <si>
    <t>f)   Ostatní značky televizorů</t>
  </si>
  <si>
    <t>64GB</t>
  </si>
  <si>
    <t>128GB a více</t>
  </si>
  <si>
    <t>8GB a méně</t>
  </si>
  <si>
    <t xml:space="preserve">8GB a méně </t>
  </si>
  <si>
    <t>IV. Paměťová média nezabudovatelná a zabudovaná nebo zabudovatelná do přístroje, pokud nejsou zpoplatněna jako přístroje</t>
  </si>
  <si>
    <t>c)  Značka Xiaomi</t>
  </si>
  <si>
    <t>f)   Značka Honor</t>
  </si>
  <si>
    <t>V. Pevné disky nezabudovatelné do osobního počítače (externí harddisky, SSD disky) do 1TB</t>
  </si>
  <si>
    <t>V. Pevné disky nezabudovatelné do osobního počítače (externí harddisky, SSD disky) nad 1TB</t>
  </si>
  <si>
    <t>e)  Značka Acer</t>
  </si>
  <si>
    <t>b)  CD zapisovačky nezabudovatelné a zabudovatelné nebo zabudované   (externí a interní CD zapisovačky)</t>
  </si>
  <si>
    <r>
      <rPr>
        <sz val="8"/>
        <color indexed="8"/>
        <rFont val="Times New Roman"/>
        <family val="1"/>
      </rPr>
      <t xml:space="preserve">c)  </t>
    </r>
    <r>
      <rPr>
        <sz val="8"/>
        <color indexed="8"/>
        <rFont val="Arial"/>
        <family val="2"/>
      </rPr>
      <t>DVD a BD zapisovačky nezabudovatelné a zabudovatelné nebo zabudované (externí a interní DVD a BD zapisovačky)</t>
    </r>
  </si>
  <si>
    <r>
      <t>d)</t>
    </r>
    <r>
      <rPr>
        <sz val="8"/>
        <color indexed="8"/>
        <rFont val="Times New Roman"/>
        <family val="1"/>
      </rPr>
      <t>  </t>
    </r>
    <r>
      <rPr>
        <sz val="8"/>
        <color indexed="8"/>
        <rFont val="Arial"/>
        <family val="2"/>
      </rPr>
      <t>Zapisovačky paměťových karet</t>
    </r>
  </si>
  <si>
    <r>
      <t>e)</t>
    </r>
    <r>
      <rPr>
        <sz val="8"/>
        <color indexed="8"/>
        <rFont val="Times New Roman"/>
        <family val="1"/>
      </rPr>
      <t xml:space="preserve">  </t>
    </r>
    <r>
      <rPr>
        <sz val="8"/>
        <color indexed="8"/>
        <rFont val="Arial"/>
        <family val="2"/>
      </rPr>
      <t>Pevné disky zabudované nebo zabudovatelné do osobního počítače  (interní harddisky, SSD disky)</t>
    </r>
  </si>
  <si>
    <t>a)  Značka Apple</t>
  </si>
  <si>
    <t>b)  Značka Asus</t>
  </si>
  <si>
    <t>c)  Značka HP</t>
  </si>
  <si>
    <t>d)  Značka Dell</t>
  </si>
  <si>
    <t>e)  Značka Lenovo</t>
  </si>
  <si>
    <t>h)  Ostatní značky notebooků</t>
  </si>
  <si>
    <t>f)   Značka Acer</t>
  </si>
  <si>
    <t>g)  Značka Umax</t>
  </si>
  <si>
    <r>
      <t>AUDIO PŘÍSTROJE</t>
    </r>
    <r>
      <rPr>
        <sz val="10"/>
        <color indexed="40"/>
        <rFont val="Arial"/>
        <family val="2"/>
      </rPr>
      <t xml:space="preserve"> </t>
    </r>
  </si>
  <si>
    <t>STOLNÍ POČÍTAČE A KOMPONENTY K POČÍTAČŮM</t>
  </si>
  <si>
    <t>NOTEBOOKY (včetně ntb s odpojitelnou klávesnicí, tzv. 2 v 1)</t>
  </si>
  <si>
    <t>a)  Značka Amazon Kindle</t>
  </si>
  <si>
    <t>b)  Značka Pocket Book</t>
  </si>
  <si>
    <t>c)  Ostatní značky čteček knih</t>
  </si>
  <si>
    <t xml:space="preserve">Výčet ostatních značek: </t>
  </si>
  <si>
    <t xml:space="preserve">Beru/eme na vědomí, že osobní údaje poskytnuté v tomto přehledu bude OSA zpracovávat výhradně pro účely plnění povinností vyplývající z platných právních předpisů nebo za účelem ochrany jeho oprávněných zájmů, a to po dobu nezbytně nutnou. OSA tyto osobní údaje bude chránit proti možnému zneužití, či neoprávněnému přístupu k nim. Podrobné informace v souvislosti se zpracováním osobních údajů jsou uvedeny na stránkách www.osa.cz. </t>
  </si>
  <si>
    <t>III. Smartwatch</t>
  </si>
  <si>
    <t>b)  Značka Xiaomi</t>
  </si>
  <si>
    <t>c)  Značka Huawei</t>
  </si>
  <si>
    <t>64GB a více</t>
  </si>
  <si>
    <t>d)  Ostatní značky smartwatch</t>
  </si>
  <si>
    <t>a)  Přístroje k zhotovování rozmnoženin na zabudovaný pevný disk (MP3 přehrávače, kapesní rekordéry atd.)</t>
  </si>
  <si>
    <t>Ostatní přístroje k zhotovování rozmnoženin (DVD, BD rekordéry, set-top boxy, multimediální centra, herní konzole atd.)</t>
  </si>
  <si>
    <t>Odměna pro OSA a INTERGRAM v Kč</t>
  </si>
  <si>
    <t>PLATNÝ OD 1. 1. 2022</t>
  </si>
  <si>
    <t xml:space="preserve">8GB </t>
  </si>
  <si>
    <t xml:space="preserve">4GB </t>
  </si>
  <si>
    <t>* Odměna po odečtení slevy ve výši odměny za 4 GB interní kapacity každého chytrého telefonu, tj. částky 6 Kč; nejvýše však odměna za chytrý telefon činí 84 Kč.</t>
  </si>
  <si>
    <r>
      <t xml:space="preserve">Smartphone: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Odměna pro OSA a INTERGRAM v Kč*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</si>
</sst>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_K_č_-;\-* #,##0\ _K_č_-;_-* &quot;- &quot;_K_č_-;_-@_-"/>
    <numFmt numFmtId="167" formatCode="#,##0.00&quot; Kč&quot;;[Red]\-#,##0.00&quot; Kč&quot;"/>
    <numFmt numFmtId="168" formatCode="0.000"/>
    <numFmt numFmtId="169" formatCode="#,##0.000"/>
    <numFmt numFmtId="170" formatCode="_-* #,##0&quot; Kč&quot;_-;\-* #,##0&quot; Kč&quot;_-;_-* &quot;- Kč&quot;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mmm/yyyy"/>
    <numFmt numFmtId="176" formatCode="#,##0.0_ ;\-#,##0.0\ "/>
  </numFmts>
  <fonts count="55">
    <font>
      <sz val="10"/>
      <name val="Arial"/>
      <family val="2"/>
    </font>
    <font>
      <sz val="8"/>
      <name val="Arial"/>
      <family val="2"/>
    </font>
    <font>
      <b/>
      <sz val="12"/>
      <color indexed="40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4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Arial"/>
      <family val="2"/>
    </font>
    <font>
      <i/>
      <u val="single"/>
      <sz val="8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9"/>
      <color indexed="4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CCFF"/>
      </left>
      <right style="thin">
        <color indexed="40"/>
      </right>
      <top style="thin"/>
      <bottom style="thin">
        <color indexed="40"/>
      </bottom>
    </border>
    <border>
      <left style="thin">
        <color rgb="FF00CCFF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rgb="FF00CCFF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8"/>
      </right>
      <top style="thin">
        <color indexed="8"/>
      </top>
      <bottom style="thin"/>
    </border>
    <border>
      <left style="thin">
        <color indexed="40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40"/>
      </left>
      <right style="thin">
        <color indexed="40"/>
      </right>
      <top style="thin">
        <color indexed="8"/>
      </top>
      <bottom style="thin">
        <color indexed="40"/>
      </bottom>
    </border>
    <border>
      <left style="thin">
        <color rgb="FF00CCFF"/>
      </left>
      <right style="thin">
        <color rgb="FF00CCFF"/>
      </right>
      <top style="thin"/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rgb="FF00CCFF"/>
      </left>
      <right style="thin">
        <color rgb="FF00CCFF"/>
      </right>
      <top style="thin">
        <color rgb="FF00CCFF"/>
      </top>
      <bottom style="thin">
        <color indexed="40"/>
      </bottom>
    </border>
    <border>
      <left style="thin">
        <color rgb="FF00CCFF"/>
      </left>
      <right style="thin">
        <color rgb="FF00CCFF"/>
      </right>
      <top style="thin">
        <color rgb="FF00CCFF"/>
      </top>
      <bottom style="thin">
        <color rgb="FF00CCFF"/>
      </bottom>
    </border>
    <border>
      <left style="thin">
        <color rgb="FF00CCFF"/>
      </left>
      <right style="thin">
        <color rgb="FF00CCFF"/>
      </right>
      <top style="thin"/>
      <bottom style="thin">
        <color rgb="FF00CCFF"/>
      </bottom>
    </border>
    <border>
      <left style="thin">
        <color indexed="40"/>
      </left>
      <right style="thin">
        <color indexed="8"/>
      </right>
      <top style="thin"/>
      <bottom style="thin">
        <color indexed="8"/>
      </bottom>
    </border>
    <border>
      <left style="thin">
        <color rgb="FF00CCFF"/>
      </left>
      <right style="thin">
        <color indexed="40"/>
      </right>
      <top style="thin"/>
      <bottom>
        <color indexed="63"/>
      </bottom>
    </border>
    <border>
      <left style="thin">
        <color rgb="FF00CCFF"/>
      </left>
      <right style="thin">
        <color indexed="40"/>
      </right>
      <top style="thin">
        <color rgb="FF00CCFF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rgb="FF00CCFF"/>
      </left>
      <right style="thin">
        <color indexed="40"/>
      </right>
      <top style="thin">
        <color rgb="FF00CCFF"/>
      </top>
      <bottom style="thin">
        <color rgb="FF00CCFF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rgb="FF00CCFF"/>
      </left>
      <right>
        <color indexed="63"/>
      </right>
      <top style="thin">
        <color rgb="FF00CCFF"/>
      </top>
      <bottom style="thin">
        <color rgb="FF00CCFF"/>
      </bottom>
    </border>
    <border>
      <left style="thin">
        <color indexed="8"/>
      </left>
      <right style="thin">
        <color indexed="40"/>
      </right>
      <top style="thin">
        <color rgb="FF00CCFF"/>
      </top>
      <bottom style="thin">
        <color rgb="FF00CCF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CCFF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4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CCFF"/>
      </left>
      <right/>
      <top style="thin"/>
      <bottom>
        <color indexed="63"/>
      </bottom>
    </border>
    <border>
      <left style="thin">
        <color indexed="8"/>
      </left>
      <right style="thin">
        <color rgb="FF00CCFF"/>
      </right>
      <top style="thin"/>
      <bottom>
        <color indexed="63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8"/>
      </top>
      <bottom style="thin">
        <color indexed="4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CCFF"/>
      </left>
      <right style="thin">
        <color indexed="40"/>
      </right>
      <top>
        <color indexed="63"/>
      </top>
      <bottom style="thin">
        <color rgb="FF00CCFF"/>
      </bottom>
    </border>
    <border>
      <left style="thin">
        <color rgb="FF00CCFF"/>
      </left>
      <right style="thin">
        <color rgb="FF00CCFF"/>
      </right>
      <top>
        <color indexed="63"/>
      </top>
      <bottom style="thin">
        <color rgb="FF00CC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indent="3"/>
    </xf>
    <xf numFmtId="0" fontId="9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" fillId="0" borderId="10" xfId="0" applyFont="1" applyFill="1" applyBorder="1" applyAlignment="1" applyProtection="1">
      <alignment horizontal="center"/>
      <protection locked="0"/>
    </xf>
    <xf numFmtId="167" fontId="4" fillId="0" borderId="11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/>
      <protection hidden="1"/>
    </xf>
    <xf numFmtId="3" fontId="4" fillId="0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indent="1"/>
      <protection locked="0"/>
    </xf>
    <xf numFmtId="164" fontId="1" fillId="0" borderId="16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167" fontId="4" fillId="0" borderId="20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>
      <alignment vertical="top"/>
    </xf>
    <xf numFmtId="166" fontId="4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/>
      <protection hidden="1"/>
    </xf>
    <xf numFmtId="0" fontId="1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33" borderId="2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 applyProtection="1">
      <alignment horizontal="center"/>
      <protection hidden="1"/>
    </xf>
    <xf numFmtId="3" fontId="4" fillId="0" borderId="32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0" fontId="1" fillId="0" borderId="34" xfId="0" applyFont="1" applyBorder="1" applyAlignment="1" applyProtection="1">
      <alignment horizontal="center"/>
      <protection locked="0"/>
    </xf>
    <xf numFmtId="1" fontId="4" fillId="0" borderId="35" xfId="0" applyNumberFormat="1" applyFont="1" applyFill="1" applyBorder="1" applyAlignment="1" applyProtection="1">
      <alignment horizontal="center" vertical="center"/>
      <protection locked="0"/>
    </xf>
    <xf numFmtId="3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indent="1"/>
      <protection locked="0"/>
    </xf>
    <xf numFmtId="9" fontId="4" fillId="0" borderId="0" xfId="0" applyNumberFormat="1" applyFont="1" applyFill="1" applyBorder="1" applyAlignment="1" applyProtection="1">
      <alignment horizontal="center"/>
      <protection locked="0"/>
    </xf>
    <xf numFmtId="0" fontId="54" fillId="0" borderId="0" xfId="36" applyFont="1" applyAlignment="1">
      <alignment/>
    </xf>
    <xf numFmtId="0" fontId="1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/>
      <protection hidden="1"/>
    </xf>
    <xf numFmtId="170" fontId="6" fillId="0" borderId="19" xfId="0" applyNumberFormat="1" applyFont="1" applyFill="1" applyBorder="1" applyAlignment="1" applyProtection="1">
      <alignment/>
      <protection hidden="1"/>
    </xf>
    <xf numFmtId="3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7" xfId="0" applyNumberFormat="1" applyFont="1" applyFill="1" applyBorder="1" applyAlignment="1" applyProtection="1">
      <alignment horizontal="center" vertical="center"/>
      <protection hidden="1" locked="0"/>
    </xf>
    <xf numFmtId="1" fontId="4" fillId="0" borderId="36" xfId="0" applyNumberFormat="1" applyFont="1" applyFill="1" applyBorder="1" applyAlignment="1" applyProtection="1">
      <alignment horizontal="center" vertical="center"/>
      <protection hidden="1" locked="0"/>
    </xf>
    <xf numFmtId="3" fontId="4" fillId="34" borderId="36" xfId="0" applyNumberFormat="1" applyFont="1" applyFill="1" applyBorder="1" applyAlignment="1" applyProtection="1">
      <alignment horizontal="center" vertical="center"/>
      <protection locked="0"/>
    </xf>
    <xf numFmtId="3" fontId="4" fillId="35" borderId="38" xfId="0" applyNumberFormat="1" applyFont="1" applyFill="1" applyBorder="1" applyAlignment="1" applyProtection="1">
      <alignment horizontal="center"/>
      <protection hidden="1"/>
    </xf>
    <xf numFmtId="3" fontId="4" fillId="35" borderId="31" xfId="0" applyNumberFormat="1" applyFont="1" applyFill="1" applyBorder="1" applyAlignment="1" applyProtection="1">
      <alignment horizontal="center"/>
      <protection hidden="1"/>
    </xf>
    <xf numFmtId="1" fontId="4" fillId="35" borderId="39" xfId="0" applyNumberFormat="1" applyFont="1" applyFill="1" applyBorder="1" applyAlignment="1" applyProtection="1">
      <alignment horizontal="center" vertical="center"/>
      <protection locked="0"/>
    </xf>
    <xf numFmtId="166" fontId="4" fillId="35" borderId="11" xfId="0" applyNumberFormat="1" applyFont="1" applyFill="1" applyBorder="1" applyAlignment="1" applyProtection="1">
      <alignment horizontal="center" vertical="center" wrapText="1"/>
      <protection hidden="1"/>
    </xf>
    <xf numFmtId="1" fontId="4" fillId="35" borderId="40" xfId="0" applyNumberFormat="1" applyFont="1" applyFill="1" applyBorder="1" applyAlignment="1" applyProtection="1">
      <alignment horizontal="center" vertical="center"/>
      <protection locked="0"/>
    </xf>
    <xf numFmtId="1" fontId="4" fillId="35" borderId="17" xfId="0" applyNumberFormat="1" applyFont="1" applyFill="1" applyBorder="1" applyAlignment="1" applyProtection="1">
      <alignment horizontal="center" vertical="center"/>
      <protection locked="0"/>
    </xf>
    <xf numFmtId="3" fontId="4" fillId="35" borderId="11" xfId="0" applyNumberFormat="1" applyFont="1" applyFill="1" applyBorder="1" applyAlignment="1" applyProtection="1">
      <alignment horizontal="center"/>
      <protection hidden="1"/>
    </xf>
    <xf numFmtId="1" fontId="4" fillId="35" borderId="18" xfId="0" applyNumberFormat="1" applyFont="1" applyFill="1" applyBorder="1" applyAlignment="1" applyProtection="1">
      <alignment horizontal="center" vertical="center"/>
      <protection locked="0"/>
    </xf>
    <xf numFmtId="3" fontId="4" fillId="35" borderId="26" xfId="0" applyNumberFormat="1" applyFont="1" applyFill="1" applyBorder="1" applyAlignment="1" applyProtection="1">
      <alignment horizontal="center"/>
      <protection hidden="1"/>
    </xf>
    <xf numFmtId="166" fontId="4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1" fontId="1" fillId="0" borderId="43" xfId="0" applyNumberFormat="1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9" fillId="0" borderId="46" xfId="0" applyFont="1" applyFill="1" applyBorder="1" applyAlignment="1" applyProtection="1">
      <alignment horizontal="left"/>
      <protection locked="0"/>
    </xf>
    <xf numFmtId="0" fontId="9" fillId="0" borderId="47" xfId="0" applyFont="1" applyFill="1" applyBorder="1" applyAlignment="1" applyProtection="1">
      <alignment horizontal="left"/>
      <protection locked="0"/>
    </xf>
    <xf numFmtId="0" fontId="9" fillId="0" borderId="48" xfId="0" applyFont="1" applyFill="1" applyBorder="1" applyAlignment="1" applyProtection="1">
      <alignment horizontal="left"/>
      <protection locked="0"/>
    </xf>
    <xf numFmtId="0" fontId="9" fillId="0" borderId="49" xfId="0" applyFont="1" applyFill="1" applyBorder="1" applyAlignment="1" applyProtection="1">
      <alignment horizontal="left"/>
      <protection locked="0"/>
    </xf>
    <xf numFmtId="166" fontId="4" fillId="0" borderId="0" xfId="0" applyNumberFormat="1" applyFont="1" applyFill="1" applyBorder="1" applyAlignment="1" applyProtection="1">
      <alignment horizontal="left" wrapText="1"/>
      <protection hidden="1" locked="0"/>
    </xf>
    <xf numFmtId="1" fontId="1" fillId="0" borderId="50" xfId="0" applyNumberFormat="1" applyFont="1" applyFill="1" applyBorder="1" applyAlignment="1" applyProtection="1">
      <alignment horizontal="center"/>
      <protection locked="0"/>
    </xf>
    <xf numFmtId="1" fontId="1" fillId="0" borderId="51" xfId="0" applyNumberFormat="1" applyFont="1" applyFill="1" applyBorder="1" applyAlignment="1" applyProtection="1">
      <alignment horizontal="center"/>
      <protection locked="0"/>
    </xf>
    <xf numFmtId="1" fontId="1" fillId="0" borderId="39" xfId="0" applyNumberFormat="1" applyFont="1" applyFill="1" applyBorder="1" applyAlignment="1" applyProtection="1">
      <alignment horizontal="center"/>
      <protection locked="0"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0" fontId="13" fillId="33" borderId="52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wrapText="1"/>
    </xf>
    <xf numFmtId="0" fontId="4" fillId="0" borderId="56" xfId="0" applyFont="1" applyFill="1" applyBorder="1" applyAlignment="1">
      <alignment horizontal="left" wrapText="1"/>
    </xf>
    <xf numFmtId="0" fontId="6" fillId="0" borderId="57" xfId="0" applyFont="1" applyFill="1" applyBorder="1" applyAlignment="1">
      <alignment horizontal="center"/>
    </xf>
    <xf numFmtId="1" fontId="1" fillId="0" borderId="58" xfId="0" applyNumberFormat="1" applyFont="1" applyFill="1" applyBorder="1" applyAlignment="1" applyProtection="1">
      <alignment horizontal="center"/>
      <protection locked="0"/>
    </xf>
    <xf numFmtId="1" fontId="1" fillId="0" borderId="59" xfId="0" applyNumberFormat="1" applyFont="1" applyFill="1" applyBorder="1" applyAlignment="1" applyProtection="1">
      <alignment horizontal="center"/>
      <protection locked="0"/>
    </xf>
    <xf numFmtId="9" fontId="4" fillId="0" borderId="10" xfId="0" applyNumberFormat="1" applyFont="1" applyFill="1" applyBorder="1" applyAlignment="1" applyProtection="1">
      <alignment horizontal="center"/>
      <protection locked="0"/>
    </xf>
    <xf numFmtId="0" fontId="1" fillId="0" borderId="5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60" xfId="0" applyFont="1" applyFill="1" applyBorder="1" applyAlignment="1" applyProtection="1">
      <alignment horizontal="center"/>
      <protection locked="0"/>
    </xf>
    <xf numFmtId="0" fontId="1" fillId="0" borderId="6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1" fillId="0" borderId="62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9" fillId="35" borderId="57" xfId="0" applyFont="1" applyFill="1" applyBorder="1" applyAlignment="1" applyProtection="1">
      <alignment horizontal="left" vertical="center" wrapText="1"/>
      <protection locked="0"/>
    </xf>
    <xf numFmtId="0" fontId="9" fillId="35" borderId="27" xfId="0" applyFont="1" applyFill="1" applyBorder="1" applyAlignment="1" applyProtection="1">
      <alignment horizontal="left" vertical="center" wrapText="1"/>
      <protection locked="0"/>
    </xf>
    <xf numFmtId="0" fontId="9" fillId="35" borderId="13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 vertical="center" wrapText="1"/>
    </xf>
    <xf numFmtId="0" fontId="1" fillId="35" borderId="63" xfId="0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/>
    </xf>
    <xf numFmtId="0" fontId="4" fillId="35" borderId="18" xfId="0" applyFont="1" applyFill="1" applyBorder="1" applyAlignment="1" applyProtection="1">
      <alignment horizontal="left" vertical="center" shrinkToFit="1"/>
      <protection locked="0"/>
    </xf>
    <xf numFmtId="0" fontId="4" fillId="35" borderId="17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>
      <alignment horizontal="left" vertical="top" wrapText="1"/>
    </xf>
    <xf numFmtId="0" fontId="6" fillId="33" borderId="30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left"/>
    </xf>
    <xf numFmtId="166" fontId="4" fillId="0" borderId="55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" fillId="35" borderId="57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9" fillId="0" borderId="52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1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" fillId="35" borderId="52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35" borderId="56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9" fillId="0" borderId="64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0" borderId="31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5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9" fillId="0" borderId="52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1" fontId="1" fillId="0" borderId="65" xfId="0" applyNumberFormat="1" applyFont="1" applyFill="1" applyBorder="1" applyAlignment="1" applyProtection="1">
      <alignment horizontal="center"/>
      <protection locked="0"/>
    </xf>
    <xf numFmtId="1" fontId="1" fillId="0" borderId="66" xfId="0" applyNumberFormat="1" applyFont="1" applyFill="1" applyBorder="1" applyAlignment="1" applyProtection="1">
      <alignment horizontal="center"/>
      <protection locked="0"/>
    </xf>
    <xf numFmtId="0" fontId="1" fillId="35" borderId="52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35" borderId="11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BFBFB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2</xdr:row>
      <xdr:rowOff>114300</xdr:rowOff>
    </xdr:from>
    <xdr:to>
      <xdr:col>4</xdr:col>
      <xdr:colOff>571500</xdr:colOff>
      <xdr:row>8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57200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9"/>
  <sheetViews>
    <sheetView tabSelected="1" view="pageBreakPreview" zoomScale="95" zoomScaleNormal="95" zoomScaleSheetLayoutView="95" workbookViewId="0" topLeftCell="A1">
      <selection activeCell="H104" sqref="H104"/>
    </sheetView>
  </sheetViews>
  <sheetFormatPr defaultColWidth="9.140625" defaultRowHeight="12.75"/>
  <cols>
    <col min="1" max="1" width="22.7109375" style="1" customWidth="1"/>
    <col min="2" max="2" width="32.28125" style="1" customWidth="1"/>
    <col min="3" max="3" width="12.8515625" style="2" customWidth="1"/>
    <col min="4" max="4" width="24.140625" style="2" customWidth="1"/>
    <col min="5" max="5" width="15.00390625" style="1" customWidth="1"/>
    <col min="6" max="6" width="13.421875" style="1" customWidth="1"/>
    <col min="7" max="16384" width="9.140625" style="1" customWidth="1"/>
  </cols>
  <sheetData>
    <row r="2" spans="1:5" ht="15.75" customHeight="1">
      <c r="A2" s="162" t="s">
        <v>0</v>
      </c>
      <c r="B2" s="162"/>
      <c r="C2" s="162"/>
      <c r="D2" s="162"/>
      <c r="E2" s="162"/>
    </row>
    <row r="3" spans="2:6" ht="15.75">
      <c r="B3" s="151" t="s">
        <v>122</v>
      </c>
      <c r="C3" s="151"/>
      <c r="D3" s="3"/>
      <c r="E3" s="3"/>
      <c r="F3" s="3"/>
    </row>
    <row r="4" ht="11.25">
      <c r="B4" s="4"/>
    </row>
    <row r="5" spans="1:2" ht="15.75" customHeight="1">
      <c r="A5" s="49" t="s">
        <v>1</v>
      </c>
      <c r="B5" s="50"/>
    </row>
    <row r="6" spans="1:4" ht="15.75" customHeight="1">
      <c r="A6" s="49" t="s">
        <v>2</v>
      </c>
      <c r="B6" s="51"/>
      <c r="C6" s="5"/>
      <c r="D6" s="5"/>
    </row>
    <row r="7" spans="1:4" ht="13.5" customHeight="1">
      <c r="A7" s="164" t="s">
        <v>60</v>
      </c>
      <c r="B7" s="167"/>
      <c r="C7" s="5"/>
      <c r="D7" s="5"/>
    </row>
    <row r="8" spans="1:4" ht="21.75" customHeight="1">
      <c r="A8" s="164"/>
      <c r="B8" s="168"/>
      <c r="C8" s="5"/>
      <c r="D8" s="5"/>
    </row>
    <row r="9" spans="2:4" ht="11.25">
      <c r="B9" s="6"/>
      <c r="C9" s="5"/>
      <c r="D9" s="5"/>
    </row>
    <row r="10" spans="1:5" ht="12.75" customHeight="1">
      <c r="A10" s="169"/>
      <c r="B10" s="169"/>
      <c r="C10" s="169"/>
      <c r="D10" s="169"/>
      <c r="E10" s="169"/>
    </row>
    <row r="11" spans="1:4" ht="16.5" customHeight="1">
      <c r="A11" s="122" t="s">
        <v>106</v>
      </c>
      <c r="B11" s="122"/>
      <c r="C11" s="5"/>
      <c r="D11" s="5"/>
    </row>
    <row r="12" spans="2:4" ht="6" customHeight="1">
      <c r="B12" s="7"/>
      <c r="C12" s="5"/>
      <c r="D12" s="5"/>
    </row>
    <row r="13" spans="1:5" ht="24" customHeight="1">
      <c r="A13" s="163" t="s">
        <v>3</v>
      </c>
      <c r="B13" s="163"/>
      <c r="C13" s="59" t="s">
        <v>4</v>
      </c>
      <c r="D13" s="59" t="s">
        <v>5</v>
      </c>
      <c r="E13" s="60" t="s">
        <v>57</v>
      </c>
    </row>
    <row r="14" spans="1:5" ht="23.25" customHeight="1">
      <c r="A14" s="144" t="s">
        <v>119</v>
      </c>
      <c r="B14" s="144"/>
      <c r="C14" s="43"/>
      <c r="D14" s="42"/>
      <c r="E14" s="10">
        <f>D14*0.015</f>
        <v>0</v>
      </c>
    </row>
    <row r="15" spans="1:5" ht="24" customHeight="1">
      <c r="A15" s="144" t="s">
        <v>63</v>
      </c>
      <c r="B15" s="144"/>
      <c r="C15" s="11"/>
      <c r="D15" s="9"/>
      <c r="E15" s="10">
        <f>D15*0.015</f>
        <v>0</v>
      </c>
    </row>
    <row r="16" spans="1:5" ht="15" customHeight="1">
      <c r="A16" s="144" t="s">
        <v>64</v>
      </c>
      <c r="B16" s="165"/>
      <c r="C16" s="11"/>
      <c r="D16" s="9"/>
      <c r="E16" s="10">
        <f>D16*0.015</f>
        <v>0</v>
      </c>
    </row>
    <row r="17" spans="1:6" ht="11.25">
      <c r="A17" s="166"/>
      <c r="B17" s="166"/>
      <c r="C17" s="13"/>
      <c r="D17" s="14"/>
      <c r="E17" s="14"/>
      <c r="F17" s="12"/>
    </row>
    <row r="18" spans="1:6" ht="24" customHeight="1">
      <c r="A18" s="163" t="s">
        <v>6</v>
      </c>
      <c r="B18" s="163"/>
      <c r="C18" s="59" t="s">
        <v>4</v>
      </c>
      <c r="D18" s="59" t="s">
        <v>5</v>
      </c>
      <c r="E18" s="60" t="s">
        <v>58</v>
      </c>
      <c r="F18" s="12"/>
    </row>
    <row r="19" spans="1:5" ht="24" customHeight="1">
      <c r="A19" s="144" t="s">
        <v>62</v>
      </c>
      <c r="B19" s="144"/>
      <c r="C19" s="43"/>
      <c r="D19" s="42"/>
      <c r="E19" s="10">
        <f>D19*0.0075</f>
        <v>0</v>
      </c>
    </row>
    <row r="20" spans="1:5" ht="24" customHeight="1">
      <c r="A20" s="144" t="s">
        <v>63</v>
      </c>
      <c r="B20" s="144"/>
      <c r="C20" s="8"/>
      <c r="D20" s="9"/>
      <c r="E20" s="10">
        <f>D20*0.0075</f>
        <v>0</v>
      </c>
    </row>
    <row r="21" spans="1:5" ht="15" customHeight="1">
      <c r="A21" s="144" t="s">
        <v>70</v>
      </c>
      <c r="B21" s="165"/>
      <c r="C21" s="8"/>
      <c r="D21" s="9"/>
      <c r="E21" s="10">
        <f>D21*0.0075</f>
        <v>0</v>
      </c>
    </row>
    <row r="22" spans="1:4" ht="11.25">
      <c r="A22" s="56"/>
      <c r="B22" s="57"/>
      <c r="C22" s="5"/>
      <c r="D22" s="5"/>
    </row>
    <row r="23" spans="1:5" ht="22.5">
      <c r="A23" s="170" t="s">
        <v>114</v>
      </c>
      <c r="B23" s="170"/>
      <c r="C23" s="62" t="s">
        <v>4</v>
      </c>
      <c r="D23" s="62" t="s">
        <v>75</v>
      </c>
      <c r="E23" s="62" t="s">
        <v>121</v>
      </c>
    </row>
    <row r="24" spans="1:5" ht="11.25">
      <c r="A24" s="203" t="s">
        <v>98</v>
      </c>
      <c r="B24" s="204"/>
      <c r="C24" s="204"/>
      <c r="D24" s="204"/>
      <c r="E24" s="205"/>
    </row>
    <row r="25" spans="1:5" ht="11.25">
      <c r="A25" s="171" t="s">
        <v>86</v>
      </c>
      <c r="B25" s="171"/>
      <c r="C25" s="44"/>
      <c r="D25" s="64"/>
      <c r="E25" s="10">
        <f>(D25*1.5)</f>
        <v>0</v>
      </c>
    </row>
    <row r="26" spans="1:5" ht="11.25">
      <c r="A26" s="120" t="s">
        <v>33</v>
      </c>
      <c r="B26" s="120"/>
      <c r="C26" s="41"/>
      <c r="D26" s="63">
        <f>16*C26</f>
        <v>0</v>
      </c>
      <c r="E26" s="10">
        <f>(D26*1.5)</f>
        <v>0</v>
      </c>
    </row>
    <row r="27" spans="1:5" ht="11.25">
      <c r="A27" s="129" t="s">
        <v>34</v>
      </c>
      <c r="B27" s="129"/>
      <c r="C27" s="41"/>
      <c r="D27" s="27">
        <f>32*C27</f>
        <v>0</v>
      </c>
      <c r="E27" s="10">
        <f>(D27*1.5)</f>
        <v>0</v>
      </c>
    </row>
    <row r="28" spans="1:5" ht="11.25">
      <c r="A28" s="129" t="s">
        <v>117</v>
      </c>
      <c r="B28" s="129"/>
      <c r="C28" s="11"/>
      <c r="D28" s="55" t="s">
        <v>36</v>
      </c>
      <c r="E28" s="46">
        <f>(C28*90)</f>
        <v>0</v>
      </c>
    </row>
    <row r="29" spans="1:5" ht="11.25">
      <c r="A29" s="203" t="s">
        <v>115</v>
      </c>
      <c r="B29" s="204"/>
      <c r="C29" s="204"/>
      <c r="D29" s="204"/>
      <c r="E29" s="205"/>
    </row>
    <row r="30" spans="1:5" ht="11.25">
      <c r="A30" s="171" t="s">
        <v>86</v>
      </c>
      <c r="B30" s="171"/>
      <c r="C30" s="44"/>
      <c r="D30" s="64"/>
      <c r="E30" s="10">
        <f>(D30*1.5)</f>
        <v>0</v>
      </c>
    </row>
    <row r="31" spans="1:5" ht="11.25">
      <c r="A31" s="120" t="s">
        <v>33</v>
      </c>
      <c r="B31" s="120"/>
      <c r="C31" s="41"/>
      <c r="D31" s="63">
        <f>16*C31</f>
        <v>0</v>
      </c>
      <c r="E31" s="10">
        <f>(D31*1.5)</f>
        <v>0</v>
      </c>
    </row>
    <row r="32" spans="1:5" ht="11.25">
      <c r="A32" s="129" t="s">
        <v>34</v>
      </c>
      <c r="B32" s="129"/>
      <c r="C32" s="41"/>
      <c r="D32" s="27">
        <f>32*C32</f>
        <v>0</v>
      </c>
      <c r="E32" s="10">
        <f>(D32*1.5)</f>
        <v>0</v>
      </c>
    </row>
    <row r="33" spans="1:5" ht="11.25">
      <c r="A33" s="129" t="s">
        <v>117</v>
      </c>
      <c r="B33" s="129"/>
      <c r="C33" s="11"/>
      <c r="D33" s="55" t="s">
        <v>36</v>
      </c>
      <c r="E33" s="46">
        <f>(C33*90)</f>
        <v>0</v>
      </c>
    </row>
    <row r="34" spans="1:5" ht="11.25">
      <c r="A34" s="102" t="s">
        <v>116</v>
      </c>
      <c r="B34" s="103"/>
      <c r="C34" s="103"/>
      <c r="D34" s="103"/>
      <c r="E34" s="206"/>
    </row>
    <row r="35" spans="1:5" ht="11.25">
      <c r="A35" s="171" t="s">
        <v>86</v>
      </c>
      <c r="B35" s="171"/>
      <c r="C35" s="44"/>
      <c r="D35" s="64"/>
      <c r="E35" s="10">
        <f>(D35*1.5)</f>
        <v>0</v>
      </c>
    </row>
    <row r="36" spans="1:5" ht="11.25">
      <c r="A36" s="120" t="s">
        <v>33</v>
      </c>
      <c r="B36" s="120"/>
      <c r="C36" s="41"/>
      <c r="D36" s="63">
        <f>16*C36</f>
        <v>0</v>
      </c>
      <c r="E36" s="10">
        <f>(D36*1.5)</f>
        <v>0</v>
      </c>
    </row>
    <row r="37" spans="1:5" ht="11.25">
      <c r="A37" s="129" t="s">
        <v>34</v>
      </c>
      <c r="B37" s="129"/>
      <c r="C37" s="41"/>
      <c r="D37" s="27">
        <f>32*C37</f>
        <v>0</v>
      </c>
      <c r="E37" s="10">
        <f>(D37*1.5)</f>
        <v>0</v>
      </c>
    </row>
    <row r="38" spans="1:5" ht="11.25">
      <c r="A38" s="129" t="s">
        <v>117</v>
      </c>
      <c r="B38" s="129"/>
      <c r="C38" s="11"/>
      <c r="D38" s="55" t="s">
        <v>36</v>
      </c>
      <c r="E38" s="46">
        <f>(C38*90)</f>
        <v>0</v>
      </c>
    </row>
    <row r="39" spans="1:5" ht="11.25">
      <c r="A39" s="102" t="s">
        <v>118</v>
      </c>
      <c r="B39" s="103"/>
      <c r="C39" s="80"/>
      <c r="D39" s="81"/>
      <c r="E39" s="10"/>
    </row>
    <row r="40" spans="1:5" ht="11.25">
      <c r="A40" s="171" t="s">
        <v>86</v>
      </c>
      <c r="B40" s="171"/>
      <c r="C40" s="44"/>
      <c r="D40" s="64"/>
      <c r="E40" s="10">
        <f>(D40*1.5)</f>
        <v>0</v>
      </c>
    </row>
    <row r="41" spans="1:5" ht="11.25">
      <c r="A41" s="120" t="s">
        <v>33</v>
      </c>
      <c r="B41" s="120"/>
      <c r="C41" s="41"/>
      <c r="D41" s="63">
        <f>16*C41</f>
        <v>0</v>
      </c>
      <c r="E41" s="10">
        <f>(D41*1.5)</f>
        <v>0</v>
      </c>
    </row>
    <row r="42" spans="1:5" ht="11.25">
      <c r="A42" s="129" t="s">
        <v>34</v>
      </c>
      <c r="B42" s="129"/>
      <c r="C42" s="41"/>
      <c r="D42" s="27">
        <f>32*C42</f>
        <v>0</v>
      </c>
      <c r="E42" s="10">
        <f>(D42*1.5)</f>
        <v>0</v>
      </c>
    </row>
    <row r="43" spans="1:5" ht="11.25">
      <c r="A43" s="129" t="s">
        <v>117</v>
      </c>
      <c r="B43" s="129"/>
      <c r="C43" s="11"/>
      <c r="D43" s="55" t="s">
        <v>36</v>
      </c>
      <c r="E43" s="46">
        <f>(C43*90)</f>
        <v>0</v>
      </c>
    </row>
    <row r="44" spans="1:5" ht="11.25">
      <c r="A44" s="178" t="s">
        <v>79</v>
      </c>
      <c r="B44" s="179"/>
      <c r="C44" s="179"/>
      <c r="D44" s="179"/>
      <c r="E44" s="180"/>
    </row>
    <row r="45" spans="1:5" ht="11.25">
      <c r="A45" s="178"/>
      <c r="B45" s="179"/>
      <c r="C45" s="179"/>
      <c r="D45" s="179"/>
      <c r="E45" s="180"/>
    </row>
    <row r="46" spans="1:5" ht="8.25" customHeight="1">
      <c r="A46" s="75"/>
      <c r="B46" s="75"/>
      <c r="C46" s="75"/>
      <c r="D46" s="75"/>
      <c r="E46" s="75"/>
    </row>
    <row r="47" spans="1:4" ht="17.25" customHeight="1">
      <c r="A47" s="122" t="s">
        <v>7</v>
      </c>
      <c r="B47" s="122"/>
      <c r="C47" s="5"/>
      <c r="D47" s="5"/>
    </row>
    <row r="48" spans="1:4" ht="6" customHeight="1">
      <c r="A48" s="58"/>
      <c r="B48" s="15"/>
      <c r="C48" s="13"/>
      <c r="D48" s="13"/>
    </row>
    <row r="49" spans="1:6" ht="24" customHeight="1">
      <c r="A49" s="138" t="s">
        <v>8</v>
      </c>
      <c r="B49" s="138"/>
      <c r="C49" s="60" t="s">
        <v>4</v>
      </c>
      <c r="D49" s="60" t="s">
        <v>75</v>
      </c>
      <c r="E49" s="60" t="s">
        <v>57</v>
      </c>
      <c r="F49" s="12"/>
    </row>
    <row r="50" spans="1:5" ht="12" customHeight="1">
      <c r="A50" s="154" t="s">
        <v>61</v>
      </c>
      <c r="B50" s="155"/>
      <c r="C50" s="155"/>
      <c r="D50" s="155"/>
      <c r="E50" s="156"/>
    </row>
    <row r="51" spans="1:5" ht="11.25">
      <c r="A51" s="142" t="s">
        <v>66</v>
      </c>
      <c r="B51" s="160"/>
      <c r="C51" s="160"/>
      <c r="D51" s="160"/>
      <c r="E51" s="161"/>
    </row>
    <row r="52" spans="1:5" ht="11.25">
      <c r="A52" s="120" t="s">
        <v>86</v>
      </c>
      <c r="B52" s="120"/>
      <c r="C52" s="44"/>
      <c r="D52" s="64"/>
      <c r="E52" s="10">
        <f>(D52*1.5)*0.535</f>
        <v>0</v>
      </c>
    </row>
    <row r="53" spans="1:5" ht="11.25">
      <c r="A53" s="120" t="s">
        <v>33</v>
      </c>
      <c r="B53" s="120"/>
      <c r="C53" s="41"/>
      <c r="D53" s="63">
        <f>16*C53</f>
        <v>0</v>
      </c>
      <c r="E53" s="10">
        <f>(D53*1.5)*0.535</f>
        <v>0</v>
      </c>
    </row>
    <row r="54" spans="1:5" ht="11.25">
      <c r="A54" s="120" t="s">
        <v>34</v>
      </c>
      <c r="B54" s="120"/>
      <c r="C54" s="41"/>
      <c r="D54" s="27">
        <f>32*C54</f>
        <v>0</v>
      </c>
      <c r="E54" s="10">
        <f>(D54*1.5)*0.535</f>
        <v>0</v>
      </c>
    </row>
    <row r="55" spans="1:5" ht="11.25">
      <c r="A55" s="129" t="s">
        <v>84</v>
      </c>
      <c r="B55" s="129"/>
      <c r="C55" s="54"/>
      <c r="D55" s="55" t="s">
        <v>36</v>
      </c>
      <c r="E55" s="46">
        <f>(C55*90)*0.535</f>
        <v>0</v>
      </c>
    </row>
    <row r="56" spans="1:5" ht="11.25">
      <c r="A56" s="129" t="s">
        <v>85</v>
      </c>
      <c r="B56" s="129"/>
      <c r="C56" s="54"/>
      <c r="D56" s="55" t="s">
        <v>36</v>
      </c>
      <c r="E56" s="46">
        <f>(C56*90)*0.535</f>
        <v>0</v>
      </c>
    </row>
    <row r="57" spans="1:5" ht="11.25">
      <c r="A57" s="141" t="s">
        <v>67</v>
      </c>
      <c r="B57" s="174"/>
      <c r="C57" s="174"/>
      <c r="D57" s="174"/>
      <c r="E57" s="175"/>
    </row>
    <row r="58" spans="1:5" ht="11.25">
      <c r="A58" s="120" t="s">
        <v>86</v>
      </c>
      <c r="B58" s="120"/>
      <c r="C58" s="11"/>
      <c r="D58" s="64"/>
      <c r="E58" s="10">
        <f>(D58*1.5)*0.535</f>
        <v>0</v>
      </c>
    </row>
    <row r="59" spans="1:5" ht="11.25">
      <c r="A59" s="120" t="s">
        <v>33</v>
      </c>
      <c r="B59" s="120"/>
      <c r="C59" s="11"/>
      <c r="D59" s="63">
        <f>16*C59</f>
        <v>0</v>
      </c>
      <c r="E59" s="10">
        <f>(D59*1.5)*0.535</f>
        <v>0</v>
      </c>
    </row>
    <row r="60" spans="1:5" ht="11.25">
      <c r="A60" s="120" t="s">
        <v>34</v>
      </c>
      <c r="B60" s="120"/>
      <c r="C60" s="11"/>
      <c r="D60" s="27">
        <f>32*C60</f>
        <v>0</v>
      </c>
      <c r="E60" s="10">
        <f>(D60*1.5)*0.535</f>
        <v>0</v>
      </c>
    </row>
    <row r="61" spans="1:5" ht="11.25">
      <c r="A61" s="129" t="s">
        <v>84</v>
      </c>
      <c r="B61" s="129"/>
      <c r="C61" s="54"/>
      <c r="D61" s="55" t="s">
        <v>36</v>
      </c>
      <c r="E61" s="46">
        <f>(C61*90)*0.535</f>
        <v>0</v>
      </c>
    </row>
    <row r="62" spans="1:5" ht="11.25">
      <c r="A62" s="129" t="s">
        <v>85</v>
      </c>
      <c r="B62" s="129"/>
      <c r="C62" s="54"/>
      <c r="D62" s="55" t="s">
        <v>36</v>
      </c>
      <c r="E62" s="46">
        <f>(C62*90)*0.535</f>
        <v>0</v>
      </c>
    </row>
    <row r="63" spans="1:5" ht="11.25">
      <c r="A63" s="141" t="s">
        <v>68</v>
      </c>
      <c r="B63" s="174"/>
      <c r="C63" s="174"/>
      <c r="D63" s="174"/>
      <c r="E63" s="175"/>
    </row>
    <row r="64" spans="1:5" ht="11.25">
      <c r="A64" s="120" t="s">
        <v>87</v>
      </c>
      <c r="B64" s="120"/>
      <c r="C64" s="41"/>
      <c r="D64" s="64"/>
      <c r="E64" s="10">
        <f>(D64*1.5)*0.535</f>
        <v>0</v>
      </c>
    </row>
    <row r="65" spans="1:5" ht="11.25">
      <c r="A65" s="120" t="s">
        <v>33</v>
      </c>
      <c r="B65" s="120"/>
      <c r="C65" s="41"/>
      <c r="D65" s="63">
        <f>16*C65</f>
        <v>0</v>
      </c>
      <c r="E65" s="10">
        <f>(D65*1.5)*0.535</f>
        <v>0</v>
      </c>
    </row>
    <row r="66" spans="1:5" ht="11.25">
      <c r="A66" s="120" t="s">
        <v>34</v>
      </c>
      <c r="B66" s="120"/>
      <c r="C66" s="41"/>
      <c r="D66" s="27">
        <f>32*C66</f>
        <v>0</v>
      </c>
      <c r="E66" s="10">
        <f>(D66*1.5)*0.535</f>
        <v>0</v>
      </c>
    </row>
    <row r="67" spans="1:5" ht="11.25">
      <c r="A67" s="129" t="s">
        <v>84</v>
      </c>
      <c r="B67" s="129"/>
      <c r="C67" s="54"/>
      <c r="D67" s="55" t="s">
        <v>36</v>
      </c>
      <c r="E67" s="46">
        <f>(C67*90)*0.535</f>
        <v>0</v>
      </c>
    </row>
    <row r="68" spans="1:5" ht="11.25">
      <c r="A68" s="129" t="s">
        <v>85</v>
      </c>
      <c r="B68" s="129"/>
      <c r="C68" s="54"/>
      <c r="D68" s="55" t="s">
        <v>36</v>
      </c>
      <c r="E68" s="46">
        <f>(C68*90)*0.535</f>
        <v>0</v>
      </c>
    </row>
    <row r="69" spans="1:5" ht="11.25">
      <c r="A69" s="141" t="s">
        <v>69</v>
      </c>
      <c r="B69" s="174"/>
      <c r="C69" s="174"/>
      <c r="D69" s="174"/>
      <c r="E69" s="175"/>
    </row>
    <row r="70" spans="1:5" ht="11.25">
      <c r="A70" s="120" t="s">
        <v>87</v>
      </c>
      <c r="B70" s="120"/>
      <c r="C70" s="41"/>
      <c r="D70" s="64"/>
      <c r="E70" s="10">
        <f>(D70*1.5)*0.535</f>
        <v>0</v>
      </c>
    </row>
    <row r="71" spans="1:5" ht="11.25">
      <c r="A71" s="120" t="s">
        <v>33</v>
      </c>
      <c r="B71" s="120"/>
      <c r="C71" s="41"/>
      <c r="D71" s="63">
        <f>16*C71</f>
        <v>0</v>
      </c>
      <c r="E71" s="10">
        <f>(D71*1.5)*0.535</f>
        <v>0</v>
      </c>
    </row>
    <row r="72" spans="1:5" s="52" customFormat="1" ht="11.25" customHeight="1">
      <c r="A72" s="120" t="s">
        <v>34</v>
      </c>
      <c r="B72" s="120"/>
      <c r="C72" s="41"/>
      <c r="D72" s="27">
        <f>32*C72</f>
        <v>0</v>
      </c>
      <c r="E72" s="10">
        <f>(D72*1.5)*0.535</f>
        <v>0</v>
      </c>
    </row>
    <row r="73" spans="1:5" ht="11.25">
      <c r="A73" s="129" t="s">
        <v>84</v>
      </c>
      <c r="B73" s="129"/>
      <c r="C73" s="54"/>
      <c r="D73" s="55" t="s">
        <v>36</v>
      </c>
      <c r="E73" s="46">
        <f>(C73*90)*0.535</f>
        <v>0</v>
      </c>
    </row>
    <row r="74" spans="1:5" ht="12" customHeight="1">
      <c r="A74" s="129" t="s">
        <v>85</v>
      </c>
      <c r="B74" s="129"/>
      <c r="C74" s="54"/>
      <c r="D74" s="55" t="s">
        <v>36</v>
      </c>
      <c r="E74" s="46">
        <f>(C74*90)*0.535</f>
        <v>0</v>
      </c>
    </row>
    <row r="75" spans="1:5" ht="11.25">
      <c r="A75" s="141" t="s">
        <v>93</v>
      </c>
      <c r="B75" s="174"/>
      <c r="C75" s="174"/>
      <c r="D75" s="174"/>
      <c r="E75" s="175"/>
    </row>
    <row r="76" spans="1:5" ht="11.25">
      <c r="A76" s="120" t="s">
        <v>86</v>
      </c>
      <c r="B76" s="120"/>
      <c r="C76" s="41"/>
      <c r="D76" s="64"/>
      <c r="E76" s="10">
        <f>(D76*1.5)*0.535</f>
        <v>0</v>
      </c>
    </row>
    <row r="77" spans="1:5" ht="11.25">
      <c r="A77" s="120" t="s">
        <v>33</v>
      </c>
      <c r="B77" s="120"/>
      <c r="C77" s="41"/>
      <c r="D77" s="63">
        <f>16*C77</f>
        <v>0</v>
      </c>
      <c r="E77" s="10">
        <f>(D77*1.5)*0.535</f>
        <v>0</v>
      </c>
    </row>
    <row r="78" spans="1:5" ht="11.25">
      <c r="A78" s="120" t="s">
        <v>34</v>
      </c>
      <c r="B78" s="120"/>
      <c r="C78" s="41"/>
      <c r="D78" s="27">
        <f>32*C78</f>
        <v>0</v>
      </c>
      <c r="E78" s="10">
        <f>(D78*1.5)*0.535</f>
        <v>0</v>
      </c>
    </row>
    <row r="79" spans="1:5" ht="12" customHeight="1">
      <c r="A79" s="129" t="s">
        <v>84</v>
      </c>
      <c r="B79" s="129"/>
      <c r="C79" s="54"/>
      <c r="D79" s="55" t="s">
        <v>36</v>
      </c>
      <c r="E79" s="46">
        <f>(C79*90)*0.535</f>
        <v>0</v>
      </c>
    </row>
    <row r="80" spans="1:5" ht="11.25" customHeight="1">
      <c r="A80" s="129" t="s">
        <v>85</v>
      </c>
      <c r="B80" s="129"/>
      <c r="C80" s="54"/>
      <c r="D80" s="55" t="s">
        <v>36</v>
      </c>
      <c r="E80" s="46">
        <f>(C80*90)*0.535</f>
        <v>0</v>
      </c>
    </row>
    <row r="81" spans="1:5" ht="11.25" customHeight="1">
      <c r="A81" s="141" t="s">
        <v>81</v>
      </c>
      <c r="B81" s="174"/>
      <c r="C81" s="174"/>
      <c r="D81" s="174"/>
      <c r="E81" s="175"/>
    </row>
    <row r="82" spans="1:5" ht="11.25" customHeight="1">
      <c r="A82" s="120" t="s">
        <v>87</v>
      </c>
      <c r="B82" s="120"/>
      <c r="C82" s="41"/>
      <c r="D82" s="64"/>
      <c r="E82" s="10">
        <f>(D82*1.5)*0.535</f>
        <v>0</v>
      </c>
    </row>
    <row r="83" spans="1:5" ht="11.25" customHeight="1">
      <c r="A83" s="120" t="s">
        <v>33</v>
      </c>
      <c r="B83" s="120"/>
      <c r="C83" s="41"/>
      <c r="D83" s="63">
        <f>16*C83</f>
        <v>0</v>
      </c>
      <c r="E83" s="10">
        <f>(D83*1.5)*0.535</f>
        <v>0</v>
      </c>
    </row>
    <row r="84" spans="1:5" ht="11.25" customHeight="1">
      <c r="A84" s="120" t="s">
        <v>34</v>
      </c>
      <c r="B84" s="120"/>
      <c r="C84" s="41"/>
      <c r="D84" s="27">
        <f>32*C84</f>
        <v>0</v>
      </c>
      <c r="E84" s="10">
        <f>(D84*1.5)*0.535</f>
        <v>0</v>
      </c>
    </row>
    <row r="85" spans="1:5" ht="11.25" customHeight="1">
      <c r="A85" s="129" t="s">
        <v>84</v>
      </c>
      <c r="B85" s="129"/>
      <c r="C85" s="54"/>
      <c r="D85" s="55" t="s">
        <v>36</v>
      </c>
      <c r="E85" s="46">
        <f>(C85*90)*0.535</f>
        <v>0</v>
      </c>
    </row>
    <row r="86" spans="1:5" ht="11.25">
      <c r="A86" s="129" t="s">
        <v>85</v>
      </c>
      <c r="B86" s="129"/>
      <c r="C86" s="54"/>
      <c r="D86" s="55" t="s">
        <v>36</v>
      </c>
      <c r="E86" s="46">
        <f>(C86*90)*0.535</f>
        <v>0</v>
      </c>
    </row>
    <row r="87" spans="1:5" ht="11.25" customHeight="1">
      <c r="A87" s="141" t="s">
        <v>80</v>
      </c>
      <c r="B87" s="174"/>
      <c r="C87" s="174"/>
      <c r="D87" s="174"/>
      <c r="E87" s="175"/>
    </row>
    <row r="88" spans="1:5" ht="11.25" customHeight="1">
      <c r="A88" s="120" t="s">
        <v>87</v>
      </c>
      <c r="B88" s="120"/>
      <c r="C88" s="41"/>
      <c r="D88" s="64"/>
      <c r="E88" s="10">
        <f>(D88*1.5)*0.535</f>
        <v>0</v>
      </c>
    </row>
    <row r="89" spans="1:5" ht="11.25" customHeight="1">
      <c r="A89" s="120" t="s">
        <v>33</v>
      </c>
      <c r="B89" s="120"/>
      <c r="C89" s="41"/>
      <c r="D89" s="63">
        <f>16*C89</f>
        <v>0</v>
      </c>
      <c r="E89" s="10">
        <f>(D89*1.5)*0.535</f>
        <v>0</v>
      </c>
    </row>
    <row r="90" spans="1:5" ht="11.25" customHeight="1">
      <c r="A90" s="120" t="s">
        <v>34</v>
      </c>
      <c r="B90" s="120"/>
      <c r="C90" s="41"/>
      <c r="D90" s="27">
        <f>32*C90</f>
        <v>0</v>
      </c>
      <c r="E90" s="10">
        <f>(D90*1.5)*0.535</f>
        <v>0</v>
      </c>
    </row>
    <row r="91" spans="1:14" ht="11.25" customHeight="1">
      <c r="A91" s="129" t="s">
        <v>84</v>
      </c>
      <c r="B91" s="129"/>
      <c r="C91" s="54"/>
      <c r="D91" s="55" t="s">
        <v>36</v>
      </c>
      <c r="E91" s="46">
        <f>(C91*90)*0.535</f>
        <v>0</v>
      </c>
      <c r="J91" s="17" t="s">
        <v>18</v>
      </c>
      <c r="N91" s="17" t="s">
        <v>18</v>
      </c>
    </row>
    <row r="92" spans="1:6" ht="11.25" customHeight="1">
      <c r="A92" s="129" t="s">
        <v>85</v>
      </c>
      <c r="B92" s="129"/>
      <c r="C92" s="54"/>
      <c r="D92" s="55" t="s">
        <v>36</v>
      </c>
      <c r="E92" s="46">
        <f>(C92*90)*0.535</f>
        <v>0</v>
      </c>
      <c r="F92" s="12"/>
    </row>
    <row r="93" spans="1:5" ht="11.25" customHeight="1">
      <c r="A93" s="178" t="s">
        <v>79</v>
      </c>
      <c r="B93" s="179"/>
      <c r="C93" s="179"/>
      <c r="D93" s="179"/>
      <c r="E93" s="180"/>
    </row>
    <row r="94" spans="1:5" ht="11.25">
      <c r="A94" s="178"/>
      <c r="B94" s="179"/>
      <c r="C94" s="179"/>
      <c r="D94" s="179"/>
      <c r="E94" s="180"/>
    </row>
    <row r="95" spans="1:5" ht="11.25">
      <c r="A95" s="179"/>
      <c r="B95" s="179"/>
      <c r="C95" s="179"/>
      <c r="D95" s="179"/>
      <c r="E95" s="179"/>
    </row>
    <row r="96" spans="1:5" ht="11.25" customHeight="1">
      <c r="A96" s="154" t="s">
        <v>126</v>
      </c>
      <c r="B96" s="155"/>
      <c r="C96" s="155"/>
      <c r="D96" s="155"/>
      <c r="E96" s="156"/>
    </row>
    <row r="97" spans="1:5" ht="11.25" customHeight="1">
      <c r="A97" s="182" t="s">
        <v>66</v>
      </c>
      <c r="B97" s="183"/>
      <c r="C97" s="183"/>
      <c r="D97" s="183"/>
      <c r="E97" s="184"/>
    </row>
    <row r="98" spans="1:5" ht="11.25" customHeight="1">
      <c r="A98" s="120" t="s">
        <v>124</v>
      </c>
      <c r="B98" s="120"/>
      <c r="C98" s="91"/>
      <c r="D98" s="89">
        <f>4*C98</f>
        <v>0</v>
      </c>
      <c r="E98" s="92">
        <f>(D98*1.5)-C98*6</f>
        <v>0</v>
      </c>
    </row>
    <row r="99" spans="1:5" ht="11.25" customHeight="1">
      <c r="A99" s="120" t="s">
        <v>123</v>
      </c>
      <c r="B99" s="120"/>
      <c r="C99" s="93"/>
      <c r="D99" s="90">
        <f>8*C99</f>
        <v>0</v>
      </c>
      <c r="E99" s="92">
        <f>(D99*1.5)-C99*6</f>
        <v>0</v>
      </c>
    </row>
    <row r="100" spans="1:5" ht="11.25" customHeight="1">
      <c r="A100" s="120" t="s">
        <v>33</v>
      </c>
      <c r="B100" s="120"/>
      <c r="C100" s="94"/>
      <c r="D100" s="90">
        <f>16*C100</f>
        <v>0</v>
      </c>
      <c r="E100" s="92">
        <f>(D100*1.5)-C100*6</f>
        <v>0</v>
      </c>
    </row>
    <row r="101" spans="1:5" ht="11.25">
      <c r="A101" s="120" t="s">
        <v>34</v>
      </c>
      <c r="B101" s="120"/>
      <c r="C101" s="94"/>
      <c r="D101" s="95">
        <f>32*C101</f>
        <v>0</v>
      </c>
      <c r="E101" s="92">
        <f>(D101*1.5)-C101*6</f>
        <v>0</v>
      </c>
    </row>
    <row r="102" spans="1:5" ht="11.25">
      <c r="A102" s="129" t="s">
        <v>84</v>
      </c>
      <c r="B102" s="129"/>
      <c r="C102" s="96"/>
      <c r="D102" s="97" t="s">
        <v>36</v>
      </c>
      <c r="E102" s="98">
        <f>(C102*84)</f>
        <v>0</v>
      </c>
    </row>
    <row r="103" spans="1:5" ht="11.25">
      <c r="A103" s="129" t="s">
        <v>85</v>
      </c>
      <c r="B103" s="129"/>
      <c r="C103" s="96"/>
      <c r="D103" s="97" t="s">
        <v>36</v>
      </c>
      <c r="E103" s="98">
        <f>(C103*84)</f>
        <v>0</v>
      </c>
    </row>
    <row r="104" spans="1:5" ht="11.25">
      <c r="A104" s="141" t="s">
        <v>67</v>
      </c>
      <c r="B104" s="174"/>
      <c r="C104" s="174"/>
      <c r="D104" s="174"/>
      <c r="E104" s="175"/>
    </row>
    <row r="105" spans="1:5" ht="11.25" customHeight="1">
      <c r="A105" s="120" t="s">
        <v>31</v>
      </c>
      <c r="B105" s="120"/>
      <c r="C105" s="91"/>
      <c r="D105" s="89">
        <f>4*C105</f>
        <v>0</v>
      </c>
      <c r="E105" s="92">
        <f>(D105*1.5)-C105*6</f>
        <v>0</v>
      </c>
    </row>
    <row r="106" spans="1:5" ht="11.25" customHeight="1">
      <c r="A106" s="120" t="s">
        <v>32</v>
      </c>
      <c r="B106" s="181"/>
      <c r="C106" s="93"/>
      <c r="D106" s="90">
        <f>8*C106</f>
        <v>0</v>
      </c>
      <c r="E106" s="92">
        <f>(D106*1.5)-C106*6</f>
        <v>0</v>
      </c>
    </row>
    <row r="107" spans="1:5" ht="11.25" customHeight="1">
      <c r="A107" s="120" t="s">
        <v>33</v>
      </c>
      <c r="B107" s="120"/>
      <c r="C107" s="94"/>
      <c r="D107" s="63">
        <f>16*C107</f>
        <v>0</v>
      </c>
      <c r="E107" s="92">
        <f>(D107*1.5)-C107*6</f>
        <v>0</v>
      </c>
    </row>
    <row r="108" spans="1:5" ht="11.25" customHeight="1">
      <c r="A108" s="120" t="s">
        <v>34</v>
      </c>
      <c r="B108" s="120"/>
      <c r="C108" s="94"/>
      <c r="D108" s="27">
        <f>32*C108</f>
        <v>0</v>
      </c>
      <c r="E108" s="92">
        <f>(D108*1.5)-C108*6</f>
        <v>0</v>
      </c>
    </row>
    <row r="109" spans="1:6" ht="11.25">
      <c r="A109" s="129" t="s">
        <v>84</v>
      </c>
      <c r="B109" s="129"/>
      <c r="C109" s="96"/>
      <c r="D109" s="55" t="s">
        <v>36</v>
      </c>
      <c r="E109" s="98">
        <f>(C109*84)</f>
        <v>0</v>
      </c>
      <c r="F109" s="31"/>
    </row>
    <row r="110" spans="1:5" ht="11.25" customHeight="1">
      <c r="A110" s="129" t="s">
        <v>85</v>
      </c>
      <c r="B110" s="129"/>
      <c r="C110" s="96"/>
      <c r="D110" s="55" t="s">
        <v>36</v>
      </c>
      <c r="E110" s="98">
        <f>(C110*84)</f>
        <v>0</v>
      </c>
    </row>
    <row r="111" spans="1:6" ht="11.25" customHeight="1">
      <c r="A111" s="141" t="s">
        <v>89</v>
      </c>
      <c r="B111" s="174"/>
      <c r="C111" s="174"/>
      <c r="D111" s="174"/>
      <c r="E111" s="175"/>
      <c r="F111" s="12"/>
    </row>
    <row r="112" spans="1:5" ht="11.25" customHeight="1">
      <c r="A112" s="120" t="s">
        <v>31</v>
      </c>
      <c r="B112" s="120"/>
      <c r="C112" s="91"/>
      <c r="D112" s="89">
        <f>4*C112</f>
        <v>0</v>
      </c>
      <c r="E112" s="92">
        <f>(D112*1.5)-C112*6</f>
        <v>0</v>
      </c>
    </row>
    <row r="113" spans="1:5" ht="11.25" customHeight="1">
      <c r="A113" s="120" t="s">
        <v>32</v>
      </c>
      <c r="B113" s="181"/>
      <c r="C113" s="93"/>
      <c r="D113" s="90">
        <f>8*C113</f>
        <v>0</v>
      </c>
      <c r="E113" s="92">
        <f>(D113*1.5)-C113*6</f>
        <v>0</v>
      </c>
    </row>
    <row r="114" spans="1:5" ht="11.25">
      <c r="A114" s="120" t="s">
        <v>33</v>
      </c>
      <c r="B114" s="120"/>
      <c r="C114" s="94"/>
      <c r="D114" s="63">
        <f>16*C114</f>
        <v>0</v>
      </c>
      <c r="E114" s="92">
        <f>(D114*1.5)-C114*6</f>
        <v>0</v>
      </c>
    </row>
    <row r="115" spans="1:5" ht="11.25">
      <c r="A115" s="120" t="s">
        <v>34</v>
      </c>
      <c r="B115" s="120"/>
      <c r="C115" s="94"/>
      <c r="D115" s="27">
        <f>32*C115</f>
        <v>0</v>
      </c>
      <c r="E115" s="92">
        <f>(D115*1.5)-C115*6</f>
        <v>0</v>
      </c>
    </row>
    <row r="116" spans="1:5" ht="11.25">
      <c r="A116" s="129" t="s">
        <v>84</v>
      </c>
      <c r="B116" s="129"/>
      <c r="C116" s="96"/>
      <c r="D116" s="55" t="s">
        <v>36</v>
      </c>
      <c r="E116" s="98">
        <f>(C116*84)</f>
        <v>0</v>
      </c>
    </row>
    <row r="117" spans="1:5" ht="11.25" customHeight="1">
      <c r="A117" s="129" t="s">
        <v>85</v>
      </c>
      <c r="B117" s="129"/>
      <c r="C117" s="96"/>
      <c r="D117" s="55" t="s">
        <v>36</v>
      </c>
      <c r="E117" s="98">
        <f>(C117*84)</f>
        <v>0</v>
      </c>
    </row>
    <row r="118" spans="1:5" ht="11.25">
      <c r="A118" s="141" t="s">
        <v>77</v>
      </c>
      <c r="B118" s="174"/>
      <c r="C118" s="174"/>
      <c r="D118" s="174"/>
      <c r="E118" s="175"/>
    </row>
    <row r="119" spans="1:5" ht="11.25" customHeight="1">
      <c r="A119" s="177" t="s">
        <v>31</v>
      </c>
      <c r="B119" s="177"/>
      <c r="C119" s="91"/>
      <c r="D119" s="89">
        <f>4*C119</f>
        <v>0</v>
      </c>
      <c r="E119" s="92">
        <f>(D119*1.5)-C119*6</f>
        <v>0</v>
      </c>
    </row>
    <row r="120" spans="1:5" ht="11.25" customHeight="1">
      <c r="A120" s="177" t="s">
        <v>32</v>
      </c>
      <c r="B120" s="188"/>
      <c r="C120" s="93"/>
      <c r="D120" s="90">
        <f>8*C120</f>
        <v>0</v>
      </c>
      <c r="E120" s="92">
        <f>(D120*1.5)-C120*6</f>
        <v>0</v>
      </c>
    </row>
    <row r="121" spans="1:5" ht="11.25" customHeight="1">
      <c r="A121" s="177" t="s">
        <v>33</v>
      </c>
      <c r="B121" s="177"/>
      <c r="C121" s="94"/>
      <c r="D121" s="90">
        <f>16*C121</f>
        <v>0</v>
      </c>
      <c r="E121" s="92">
        <f>(D121*1.5)-C121*6</f>
        <v>0</v>
      </c>
    </row>
    <row r="122" spans="1:5" ht="11.25" customHeight="1">
      <c r="A122" s="177" t="s">
        <v>34</v>
      </c>
      <c r="B122" s="177"/>
      <c r="C122" s="94"/>
      <c r="D122" s="95">
        <f>32*C122</f>
        <v>0</v>
      </c>
      <c r="E122" s="92">
        <f>(D122*1.5)-C122*6</f>
        <v>0</v>
      </c>
    </row>
    <row r="123" spans="1:5" ht="11.25" customHeight="1">
      <c r="A123" s="176" t="s">
        <v>84</v>
      </c>
      <c r="B123" s="176"/>
      <c r="C123" s="96"/>
      <c r="D123" s="97" t="s">
        <v>36</v>
      </c>
      <c r="E123" s="98">
        <f>(C123*84)</f>
        <v>0</v>
      </c>
    </row>
    <row r="124" spans="1:5" ht="11.25" customHeight="1">
      <c r="A124" s="176" t="s">
        <v>85</v>
      </c>
      <c r="B124" s="176"/>
      <c r="C124" s="96"/>
      <c r="D124" s="97" t="s">
        <v>36</v>
      </c>
      <c r="E124" s="98">
        <f>(C124*84)</f>
        <v>0</v>
      </c>
    </row>
    <row r="125" spans="1:5" ht="11.25">
      <c r="A125" s="185" t="s">
        <v>78</v>
      </c>
      <c r="B125" s="186"/>
      <c r="C125" s="186"/>
      <c r="D125" s="186"/>
      <c r="E125" s="187"/>
    </row>
    <row r="126" spans="1:5" ht="11.25">
      <c r="A126" s="177" t="s">
        <v>31</v>
      </c>
      <c r="B126" s="177"/>
      <c r="C126" s="91"/>
      <c r="D126" s="89">
        <f>4*C126</f>
        <v>0</v>
      </c>
      <c r="E126" s="92">
        <f>(D126*1.5)-C126*6</f>
        <v>0</v>
      </c>
    </row>
    <row r="127" spans="1:5" ht="11.25">
      <c r="A127" s="177" t="s">
        <v>32</v>
      </c>
      <c r="B127" s="188"/>
      <c r="C127" s="93"/>
      <c r="D127" s="90">
        <f>8*C127</f>
        <v>0</v>
      </c>
      <c r="E127" s="92">
        <f>(D127*1.5)-C127*6</f>
        <v>0</v>
      </c>
    </row>
    <row r="128" spans="1:5" ht="11.25">
      <c r="A128" s="177" t="s">
        <v>33</v>
      </c>
      <c r="B128" s="177"/>
      <c r="C128" s="94"/>
      <c r="D128" s="90">
        <f>16*C128</f>
        <v>0</v>
      </c>
      <c r="E128" s="92">
        <f>(D128*1.5)-C128*6</f>
        <v>0</v>
      </c>
    </row>
    <row r="129" spans="1:5" ht="11.25">
      <c r="A129" s="177" t="s">
        <v>34</v>
      </c>
      <c r="B129" s="177"/>
      <c r="C129" s="94"/>
      <c r="D129" s="95">
        <f>32*C129</f>
        <v>0</v>
      </c>
      <c r="E129" s="92">
        <f>(D129*1.5)-C129*6</f>
        <v>0</v>
      </c>
    </row>
    <row r="130" spans="1:5" ht="11.25">
      <c r="A130" s="176" t="s">
        <v>84</v>
      </c>
      <c r="B130" s="176"/>
      <c r="C130" s="96"/>
      <c r="D130" s="97" t="s">
        <v>36</v>
      </c>
      <c r="E130" s="98">
        <f>(C130*84)</f>
        <v>0</v>
      </c>
    </row>
    <row r="131" spans="1:5" ht="11.25">
      <c r="A131" s="176" t="s">
        <v>85</v>
      </c>
      <c r="B131" s="176"/>
      <c r="C131" s="96"/>
      <c r="D131" s="97" t="s">
        <v>36</v>
      </c>
      <c r="E131" s="98">
        <f>(C131*84)</f>
        <v>0</v>
      </c>
    </row>
    <row r="132" spans="1:5" ht="11.25">
      <c r="A132" s="185" t="s">
        <v>90</v>
      </c>
      <c r="B132" s="186"/>
      <c r="C132" s="186"/>
      <c r="D132" s="186"/>
      <c r="E132" s="187"/>
    </row>
    <row r="133" spans="1:5" ht="11.25">
      <c r="A133" s="177" t="s">
        <v>31</v>
      </c>
      <c r="B133" s="177"/>
      <c r="C133" s="91"/>
      <c r="D133" s="89">
        <f>4*C133</f>
        <v>0</v>
      </c>
      <c r="E133" s="92">
        <f>(D133*1.5)-C133*6</f>
        <v>0</v>
      </c>
    </row>
    <row r="134" spans="1:5" ht="11.25">
      <c r="A134" s="177" t="s">
        <v>32</v>
      </c>
      <c r="B134" s="188"/>
      <c r="C134" s="93"/>
      <c r="D134" s="90">
        <f>8*C134</f>
        <v>0</v>
      </c>
      <c r="E134" s="92">
        <f>(D134*1.5)-C134*6</f>
        <v>0</v>
      </c>
    </row>
    <row r="135" spans="1:5" ht="11.25" customHeight="1">
      <c r="A135" s="177" t="s">
        <v>33</v>
      </c>
      <c r="B135" s="177"/>
      <c r="C135" s="94"/>
      <c r="D135" s="90">
        <f>16*C135</f>
        <v>0</v>
      </c>
      <c r="E135" s="92">
        <f>(D135*1.5)-C135*6</f>
        <v>0</v>
      </c>
    </row>
    <row r="136" spans="1:5" ht="11.25">
      <c r="A136" s="177" t="s">
        <v>34</v>
      </c>
      <c r="B136" s="177"/>
      <c r="C136" s="94"/>
      <c r="D136" s="95">
        <f>32*C136</f>
        <v>0</v>
      </c>
      <c r="E136" s="92">
        <f>(D136*1.5)-C136*6</f>
        <v>0</v>
      </c>
    </row>
    <row r="137" spans="1:5" ht="11.25">
      <c r="A137" s="176" t="s">
        <v>84</v>
      </c>
      <c r="B137" s="176"/>
      <c r="C137" s="96"/>
      <c r="D137" s="97" t="s">
        <v>36</v>
      </c>
      <c r="E137" s="98">
        <f>(C137*84)</f>
        <v>0</v>
      </c>
    </row>
    <row r="138" spans="1:5" ht="11.25">
      <c r="A138" s="176" t="s">
        <v>85</v>
      </c>
      <c r="B138" s="176"/>
      <c r="C138" s="96"/>
      <c r="D138" s="97" t="s">
        <v>36</v>
      </c>
      <c r="E138" s="98">
        <f>(C138*84)</f>
        <v>0</v>
      </c>
    </row>
    <row r="139" spans="1:5" ht="11.25">
      <c r="A139" s="189" t="s">
        <v>82</v>
      </c>
      <c r="B139" s="190"/>
      <c r="C139" s="190"/>
      <c r="D139" s="190"/>
      <c r="E139" s="191"/>
    </row>
    <row r="140" spans="1:5" ht="11.25">
      <c r="A140" s="177" t="s">
        <v>31</v>
      </c>
      <c r="B140" s="177"/>
      <c r="C140" s="91"/>
      <c r="D140" s="89">
        <f>4*C140</f>
        <v>0</v>
      </c>
      <c r="E140" s="92">
        <f>(D140*1.5)-C140*6</f>
        <v>0</v>
      </c>
    </row>
    <row r="141" spans="1:5" ht="11.25">
      <c r="A141" s="177" t="s">
        <v>32</v>
      </c>
      <c r="B141" s="188"/>
      <c r="C141" s="93"/>
      <c r="D141" s="90">
        <f>8*C141</f>
        <v>0</v>
      </c>
      <c r="E141" s="92">
        <f>(D141*1.5)-C141*6</f>
        <v>0</v>
      </c>
    </row>
    <row r="142" spans="1:5" ht="11.25">
      <c r="A142" s="177" t="s">
        <v>33</v>
      </c>
      <c r="B142" s="177"/>
      <c r="C142" s="94"/>
      <c r="D142" s="90">
        <f>16*C142</f>
        <v>0</v>
      </c>
      <c r="E142" s="92">
        <f>(D142*1.5)-C142*6</f>
        <v>0</v>
      </c>
    </row>
    <row r="143" spans="1:5" ht="11.25">
      <c r="A143" s="177" t="s">
        <v>34</v>
      </c>
      <c r="B143" s="177"/>
      <c r="C143" s="94"/>
      <c r="D143" s="95">
        <f>32*C143</f>
        <v>0</v>
      </c>
      <c r="E143" s="92">
        <f>(D143*1.5)-C143*6</f>
        <v>0</v>
      </c>
    </row>
    <row r="144" spans="1:5" ht="11.25">
      <c r="A144" s="176" t="s">
        <v>84</v>
      </c>
      <c r="B144" s="176"/>
      <c r="C144" s="96"/>
      <c r="D144" s="97" t="s">
        <v>36</v>
      </c>
      <c r="E144" s="98">
        <f>(C144*84)</f>
        <v>0</v>
      </c>
    </row>
    <row r="145" spans="1:5" ht="11.25">
      <c r="A145" s="176" t="s">
        <v>85</v>
      </c>
      <c r="B145" s="176"/>
      <c r="C145" s="96"/>
      <c r="D145" s="97" t="s">
        <v>36</v>
      </c>
      <c r="E145" s="98">
        <f>(C145*84)</f>
        <v>0</v>
      </c>
    </row>
    <row r="146" spans="1:5" ht="11.25">
      <c r="A146" s="178" t="s">
        <v>79</v>
      </c>
      <c r="B146" s="179"/>
      <c r="C146" s="179"/>
      <c r="D146" s="179"/>
      <c r="E146" s="180"/>
    </row>
    <row r="147" spans="1:5" ht="11.25">
      <c r="A147" s="198"/>
      <c r="B147" s="199"/>
      <c r="C147" s="199"/>
      <c r="D147" s="199"/>
      <c r="E147" s="200"/>
    </row>
    <row r="148" spans="1:5" ht="25.5" customHeight="1">
      <c r="A148" s="157" t="s">
        <v>125</v>
      </c>
      <c r="B148" s="158"/>
      <c r="C148" s="158"/>
      <c r="D148" s="158"/>
      <c r="E148" s="159"/>
    </row>
    <row r="149" spans="1:5" ht="24" customHeight="1">
      <c r="A149" s="121"/>
      <c r="B149" s="121"/>
      <c r="C149" s="59" t="s">
        <v>4</v>
      </c>
      <c r="D149" s="59" t="s">
        <v>5</v>
      </c>
      <c r="E149" s="60" t="s">
        <v>57</v>
      </c>
    </row>
    <row r="150" spans="1:5" ht="23.25" customHeight="1">
      <c r="A150" s="152" t="s">
        <v>120</v>
      </c>
      <c r="B150" s="153"/>
      <c r="C150" s="11"/>
      <c r="D150" s="9"/>
      <c r="E150" s="53">
        <f>D150*0.018</f>
        <v>0</v>
      </c>
    </row>
    <row r="151" spans="1:5" ht="11.25">
      <c r="A151" s="192" t="s">
        <v>76</v>
      </c>
      <c r="B151" s="193"/>
      <c r="C151" s="193"/>
      <c r="D151" s="193"/>
      <c r="E151" s="194"/>
    </row>
    <row r="152" spans="1:5" ht="11.25">
      <c r="A152" s="195"/>
      <c r="B152" s="195"/>
      <c r="C152" s="195"/>
      <c r="D152" s="195"/>
      <c r="E152" s="195"/>
    </row>
    <row r="153" spans="1:5" ht="24" customHeight="1">
      <c r="A153" s="121" t="s">
        <v>9</v>
      </c>
      <c r="B153" s="121"/>
      <c r="C153" s="59" t="s">
        <v>4</v>
      </c>
      <c r="D153" s="59" t="s">
        <v>5</v>
      </c>
      <c r="E153" s="60" t="s">
        <v>121</v>
      </c>
    </row>
    <row r="154" spans="1:5" ht="11.25">
      <c r="A154" s="115" t="s">
        <v>66</v>
      </c>
      <c r="B154" s="116"/>
      <c r="C154" s="44"/>
      <c r="D154" s="42"/>
      <c r="E154" s="10">
        <f aca="true" t="shared" si="0" ref="E154:E159">D154*0.015</f>
        <v>0</v>
      </c>
    </row>
    <row r="155" spans="1:5" ht="11.25">
      <c r="A155" s="115" t="s">
        <v>71</v>
      </c>
      <c r="B155" s="116"/>
      <c r="C155" s="45"/>
      <c r="D155" s="42"/>
      <c r="E155" s="10">
        <f t="shared" si="0"/>
        <v>0</v>
      </c>
    </row>
    <row r="156" spans="1:5" ht="11.25">
      <c r="A156" s="115" t="s">
        <v>72</v>
      </c>
      <c r="B156" s="116"/>
      <c r="C156" s="45"/>
      <c r="D156" s="42"/>
      <c r="E156" s="10">
        <f t="shared" si="0"/>
        <v>0</v>
      </c>
    </row>
    <row r="157" spans="1:5" ht="11.25">
      <c r="A157" s="102" t="s">
        <v>73</v>
      </c>
      <c r="B157" s="172"/>
      <c r="C157" s="45"/>
      <c r="D157" s="42"/>
      <c r="E157" s="10">
        <f t="shared" si="0"/>
        <v>0</v>
      </c>
    </row>
    <row r="158" spans="1:5" ht="11.25">
      <c r="A158" s="102" t="s">
        <v>74</v>
      </c>
      <c r="B158" s="172"/>
      <c r="C158" s="47"/>
      <c r="D158" s="48"/>
      <c r="E158" s="10">
        <f t="shared" si="0"/>
        <v>0</v>
      </c>
    </row>
    <row r="159" spans="1:5" ht="11.25">
      <c r="A159" s="118" t="s">
        <v>83</v>
      </c>
      <c r="B159" s="119"/>
      <c r="C159" s="74"/>
      <c r="D159" s="88"/>
      <c r="E159" s="10">
        <f t="shared" si="0"/>
        <v>0</v>
      </c>
    </row>
    <row r="160" spans="1:5" ht="11.25">
      <c r="A160" s="104" t="s">
        <v>79</v>
      </c>
      <c r="B160" s="105"/>
      <c r="C160" s="106"/>
      <c r="D160" s="106"/>
      <c r="E160" s="107"/>
    </row>
    <row r="161" spans="1:5" ht="11.25">
      <c r="A161" s="173"/>
      <c r="B161" s="173"/>
      <c r="C161" s="173"/>
      <c r="D161" s="173"/>
      <c r="E161" s="173"/>
    </row>
    <row r="162" spans="1:5" ht="24" customHeight="1">
      <c r="A162" s="113" t="s">
        <v>108</v>
      </c>
      <c r="B162" s="114"/>
      <c r="C162" s="59" t="s">
        <v>4</v>
      </c>
      <c r="D162" s="59" t="s">
        <v>5</v>
      </c>
      <c r="E162" s="60" t="s">
        <v>10</v>
      </c>
    </row>
    <row r="163" spans="1:5" ht="11.25">
      <c r="A163" s="115" t="s">
        <v>98</v>
      </c>
      <c r="B163" s="116"/>
      <c r="C163" s="86"/>
      <c r="D163" s="84"/>
      <c r="E163" s="10">
        <f aca="true" t="shared" si="1" ref="E163:E170">D163*0.018</f>
        <v>0</v>
      </c>
    </row>
    <row r="164" spans="1:5" ht="11.25">
      <c r="A164" s="115" t="s">
        <v>99</v>
      </c>
      <c r="B164" s="117"/>
      <c r="C164" s="87"/>
      <c r="D164" s="85"/>
      <c r="E164" s="10">
        <f t="shared" si="1"/>
        <v>0</v>
      </c>
    </row>
    <row r="165" spans="1:5" ht="11.25">
      <c r="A165" s="115" t="s">
        <v>100</v>
      </c>
      <c r="B165" s="117"/>
      <c r="C165" s="87"/>
      <c r="D165" s="85"/>
      <c r="E165" s="10">
        <f t="shared" si="1"/>
        <v>0</v>
      </c>
    </row>
    <row r="166" spans="1:5" ht="11.25">
      <c r="A166" s="102" t="s">
        <v>101</v>
      </c>
      <c r="B166" s="103"/>
      <c r="C166" s="87"/>
      <c r="D166" s="85"/>
      <c r="E166" s="10">
        <f t="shared" si="1"/>
        <v>0</v>
      </c>
    </row>
    <row r="167" spans="1:5" ht="11.25">
      <c r="A167" s="102" t="s">
        <v>102</v>
      </c>
      <c r="B167" s="103"/>
      <c r="C167" s="87"/>
      <c r="D167" s="85"/>
      <c r="E167" s="10">
        <f t="shared" si="1"/>
        <v>0</v>
      </c>
    </row>
    <row r="168" spans="1:5" ht="11.25">
      <c r="A168" s="102" t="s">
        <v>104</v>
      </c>
      <c r="B168" s="103"/>
      <c r="C168" s="87"/>
      <c r="D168" s="85"/>
      <c r="E168" s="10">
        <f t="shared" si="1"/>
        <v>0</v>
      </c>
    </row>
    <row r="169" spans="1:5" ht="11.25">
      <c r="A169" s="102" t="s">
        <v>105</v>
      </c>
      <c r="B169" s="103"/>
      <c r="C169" s="87"/>
      <c r="D169" s="85"/>
      <c r="E169" s="10">
        <f t="shared" si="1"/>
        <v>0</v>
      </c>
    </row>
    <row r="170" spans="1:5" ht="11.25">
      <c r="A170" s="118" t="s">
        <v>103</v>
      </c>
      <c r="B170" s="119"/>
      <c r="C170" s="87"/>
      <c r="D170" s="85"/>
      <c r="E170" s="10">
        <f t="shared" si="1"/>
        <v>0</v>
      </c>
    </row>
    <row r="171" spans="1:5" ht="11.25">
      <c r="A171" s="104" t="s">
        <v>79</v>
      </c>
      <c r="B171" s="105"/>
      <c r="C171" s="106"/>
      <c r="D171" s="106"/>
      <c r="E171" s="107"/>
    </row>
    <row r="172" spans="1:5" ht="11.25">
      <c r="A172" s="108"/>
      <c r="B172" s="108"/>
      <c r="C172" s="108"/>
      <c r="D172" s="108"/>
      <c r="E172" s="108"/>
    </row>
    <row r="173" spans="1:5" ht="8.25" customHeight="1">
      <c r="A173" s="197"/>
      <c r="B173" s="197"/>
      <c r="C173" s="197"/>
      <c r="D173" s="197"/>
      <c r="E173" s="197"/>
    </row>
    <row r="174" spans="1:5" ht="24" customHeight="1">
      <c r="A174" s="113" t="s">
        <v>107</v>
      </c>
      <c r="B174" s="114"/>
      <c r="C174" s="59" t="s">
        <v>4</v>
      </c>
      <c r="D174" s="59" t="s">
        <v>5</v>
      </c>
      <c r="E174" s="60" t="s">
        <v>10</v>
      </c>
    </row>
    <row r="175" spans="1:5" ht="15" customHeight="1">
      <c r="A175" s="144" t="s">
        <v>65</v>
      </c>
      <c r="B175" s="149"/>
      <c r="C175" s="65"/>
      <c r="D175" s="83"/>
      <c r="E175" s="10">
        <f>D175*0.018</f>
        <v>0</v>
      </c>
    </row>
    <row r="176" spans="1:5" ht="24" customHeight="1">
      <c r="A176" s="144" t="s">
        <v>94</v>
      </c>
      <c r="B176" s="145"/>
      <c r="C176" s="72"/>
      <c r="D176" s="73"/>
      <c r="E176" s="10">
        <f>(D176*0.03)*0.53</f>
        <v>0</v>
      </c>
    </row>
    <row r="177" spans="1:5" ht="24" customHeight="1">
      <c r="A177" s="144" t="s">
        <v>95</v>
      </c>
      <c r="B177" s="146"/>
      <c r="C177" s="11"/>
      <c r="D177" s="9"/>
      <c r="E177" s="10">
        <f>(D177*0.03)*0.584</f>
        <v>0</v>
      </c>
    </row>
    <row r="178" spans="1:5" ht="15" customHeight="1">
      <c r="A178" s="147" t="s">
        <v>96</v>
      </c>
      <c r="B178" s="148"/>
      <c r="C178" s="11"/>
      <c r="D178" s="9"/>
      <c r="E178" s="10">
        <f>(D178*0.03)*0.53</f>
        <v>0</v>
      </c>
    </row>
    <row r="179" spans="1:5" ht="24" customHeight="1">
      <c r="A179" s="144" t="s">
        <v>97</v>
      </c>
      <c r="B179" s="146"/>
      <c r="C179" s="11"/>
      <c r="D179" s="9"/>
      <c r="E179" s="10">
        <f>(D179*0.03)*0.584</f>
        <v>0</v>
      </c>
    </row>
    <row r="180" spans="1:5" ht="11.25">
      <c r="A180" s="18"/>
      <c r="B180" s="18"/>
      <c r="C180" s="66"/>
      <c r="D180" s="67"/>
      <c r="E180" s="19"/>
    </row>
    <row r="181" spans="1:5" ht="24" customHeight="1">
      <c r="A181" s="113" t="s">
        <v>11</v>
      </c>
      <c r="B181" s="114"/>
      <c r="C181" s="60" t="s">
        <v>4</v>
      </c>
      <c r="D181" s="60" t="s">
        <v>5</v>
      </c>
      <c r="E181" s="60" t="s">
        <v>10</v>
      </c>
    </row>
    <row r="182" spans="1:5" ht="11.25" customHeight="1">
      <c r="A182" s="123" t="s">
        <v>109</v>
      </c>
      <c r="B182" s="124"/>
      <c r="C182" s="41"/>
      <c r="D182" s="42"/>
      <c r="E182" s="10">
        <f>(D182*0.03)</f>
        <v>0</v>
      </c>
    </row>
    <row r="183" spans="1:5" ht="11.25" customHeight="1">
      <c r="A183" s="143" t="s">
        <v>110</v>
      </c>
      <c r="B183" s="196"/>
      <c r="C183" s="41"/>
      <c r="D183" s="42"/>
      <c r="E183" s="10">
        <f>(D183*0.03)</f>
        <v>0</v>
      </c>
    </row>
    <row r="184" spans="1:5" ht="11.25" customHeight="1">
      <c r="A184" s="123" t="s">
        <v>111</v>
      </c>
      <c r="B184" s="124"/>
      <c r="C184" s="41"/>
      <c r="D184" s="42"/>
      <c r="E184" s="10">
        <f>(D184*0.03)</f>
        <v>0</v>
      </c>
    </row>
    <row r="185" spans="1:5" ht="11.25" customHeight="1">
      <c r="A185" s="104" t="s">
        <v>112</v>
      </c>
      <c r="B185" s="105"/>
      <c r="C185" s="106"/>
      <c r="D185" s="106"/>
      <c r="E185" s="107"/>
    </row>
    <row r="186" spans="1:5" ht="11.25">
      <c r="A186" s="150" t="s">
        <v>12</v>
      </c>
      <c r="B186" s="150"/>
      <c r="C186" s="150"/>
      <c r="D186" s="150"/>
      <c r="E186" s="150"/>
    </row>
    <row r="187" spans="1:5" ht="15" customHeight="1">
      <c r="A187" s="150"/>
      <c r="B187" s="150"/>
      <c r="C187" s="150"/>
      <c r="D187" s="150"/>
      <c r="E187" s="150"/>
    </row>
    <row r="188" spans="2:4" ht="11.25">
      <c r="B188" s="22"/>
      <c r="C188" s="21"/>
      <c r="D188" s="5"/>
    </row>
    <row r="189" spans="1:2" ht="18" customHeight="1">
      <c r="A189" s="122" t="s">
        <v>13</v>
      </c>
      <c r="B189" s="122"/>
    </row>
    <row r="190" ht="11.25">
      <c r="B190" s="20"/>
    </row>
    <row r="191" spans="1:5" ht="24" customHeight="1">
      <c r="A191" s="138" t="s">
        <v>14</v>
      </c>
      <c r="B191" s="138"/>
      <c r="C191" s="59" t="s">
        <v>4</v>
      </c>
      <c r="D191" s="60" t="s">
        <v>15</v>
      </c>
      <c r="E191" s="60" t="s">
        <v>10</v>
      </c>
    </row>
    <row r="192" spans="1:5" ht="11.25">
      <c r="A192" s="143" t="s">
        <v>16</v>
      </c>
      <c r="B192" s="143"/>
      <c r="C192" s="36"/>
      <c r="D192" s="24">
        <v>1.5</v>
      </c>
      <c r="E192" s="10">
        <f>(C192*D192)*0.5</f>
        <v>0</v>
      </c>
    </row>
    <row r="193" spans="1:5" ht="11.25">
      <c r="A193" s="141" t="s">
        <v>17</v>
      </c>
      <c r="B193" s="141"/>
      <c r="C193" s="37"/>
      <c r="D193" s="24">
        <v>2</v>
      </c>
      <c r="E193" s="10">
        <f>(C193*D193)*0.5</f>
        <v>0</v>
      </c>
    </row>
    <row r="194" spans="1:5" ht="24" customHeight="1">
      <c r="A194" s="138" t="s">
        <v>19</v>
      </c>
      <c r="B194" s="138"/>
      <c r="C194" s="61" t="s">
        <v>4</v>
      </c>
      <c r="D194" s="60" t="s">
        <v>15</v>
      </c>
      <c r="E194" s="60" t="s">
        <v>10</v>
      </c>
    </row>
    <row r="195" spans="1:5" ht="11.25">
      <c r="A195" s="143" t="s">
        <v>20</v>
      </c>
      <c r="B195" s="143"/>
      <c r="C195" s="36"/>
      <c r="D195" s="24">
        <v>3</v>
      </c>
      <c r="E195" s="10">
        <f>(C195*D195)*0.6</f>
        <v>0</v>
      </c>
    </row>
    <row r="196" spans="1:5" ht="11.25">
      <c r="A196" s="143" t="s">
        <v>21</v>
      </c>
      <c r="B196" s="143"/>
      <c r="C196" s="37"/>
      <c r="D196" s="24">
        <v>4</v>
      </c>
      <c r="E196" s="10">
        <f>(C196*D196)*0.6</f>
        <v>0</v>
      </c>
    </row>
    <row r="197" spans="1:5" ht="24" customHeight="1">
      <c r="A197" s="138" t="s">
        <v>22</v>
      </c>
      <c r="B197" s="138"/>
      <c r="C197" s="60" t="s">
        <v>4</v>
      </c>
      <c r="D197" s="60" t="s">
        <v>15</v>
      </c>
      <c r="E197" s="60" t="s">
        <v>10</v>
      </c>
    </row>
    <row r="198" spans="1:5" ht="11.25">
      <c r="A198" s="141" t="s">
        <v>23</v>
      </c>
      <c r="B198" s="141"/>
      <c r="C198" s="36"/>
      <c r="D198" s="25">
        <v>0.4</v>
      </c>
      <c r="E198" s="10">
        <f>(C198*D198)*0.53</f>
        <v>0</v>
      </c>
    </row>
    <row r="199" spans="1:5" ht="11.25">
      <c r="A199" s="141" t="s">
        <v>24</v>
      </c>
      <c r="B199" s="141"/>
      <c r="C199" s="23"/>
      <c r="D199" s="25">
        <v>2</v>
      </c>
      <c r="E199" s="10">
        <f>(C199*D199)*0.53</f>
        <v>0</v>
      </c>
    </row>
    <row r="200" spans="1:5" ht="11.25">
      <c r="A200" s="141" t="s">
        <v>25</v>
      </c>
      <c r="B200" s="141"/>
      <c r="C200" s="23"/>
      <c r="D200" s="25">
        <v>1</v>
      </c>
      <c r="E200" s="10">
        <f>(C200*D200)*0.587</f>
        <v>0</v>
      </c>
    </row>
    <row r="201" spans="1:5" ht="11.25">
      <c r="A201" s="141" t="s">
        <v>26</v>
      </c>
      <c r="B201" s="141"/>
      <c r="C201" s="23"/>
      <c r="D201" s="25">
        <v>5</v>
      </c>
      <c r="E201" s="10">
        <f>(C201*D201)*0.587</f>
        <v>0</v>
      </c>
    </row>
    <row r="202" spans="1:5" ht="11.25">
      <c r="A202" s="142" t="s">
        <v>27</v>
      </c>
      <c r="B202" s="142"/>
      <c r="C202" s="23"/>
      <c r="D202" s="26">
        <v>4</v>
      </c>
      <c r="E202" s="10">
        <f>(C202*D202)*0.525</f>
        <v>0</v>
      </c>
    </row>
    <row r="203" spans="1:5" ht="24" customHeight="1">
      <c r="A203" s="138" t="s">
        <v>88</v>
      </c>
      <c r="B203" s="138"/>
      <c r="C203" s="60" t="s">
        <v>4</v>
      </c>
      <c r="D203" s="62" t="s">
        <v>28</v>
      </c>
      <c r="E203" s="62" t="s">
        <v>10</v>
      </c>
    </row>
    <row r="204" spans="1:5" ht="11.25">
      <c r="A204" s="120" t="s">
        <v>29</v>
      </c>
      <c r="B204" s="120"/>
      <c r="C204" s="36"/>
      <c r="D204" s="27">
        <f>1*C204</f>
        <v>0</v>
      </c>
      <c r="E204" s="10">
        <f aca="true" t="shared" si="2" ref="E204:E209">(D204*1.5)*0.535</f>
        <v>0</v>
      </c>
    </row>
    <row r="205" spans="1:5" ht="11.25">
      <c r="A205" s="120" t="s">
        <v>30</v>
      </c>
      <c r="B205" s="120"/>
      <c r="C205" s="35"/>
      <c r="D205" s="27">
        <f>2*C205</f>
        <v>0</v>
      </c>
      <c r="E205" s="10">
        <f t="shared" si="2"/>
        <v>0</v>
      </c>
    </row>
    <row r="206" spans="1:5" ht="11.25">
      <c r="A206" s="120" t="s">
        <v>31</v>
      </c>
      <c r="B206" s="120"/>
      <c r="C206" s="35"/>
      <c r="D206" s="27">
        <f>4*C206</f>
        <v>0</v>
      </c>
      <c r="E206" s="10">
        <f t="shared" si="2"/>
        <v>0</v>
      </c>
    </row>
    <row r="207" spans="1:5" ht="11.25">
      <c r="A207" s="120" t="s">
        <v>32</v>
      </c>
      <c r="B207" s="120"/>
      <c r="C207" s="35"/>
      <c r="D207" s="27">
        <f>8*C207</f>
        <v>0</v>
      </c>
      <c r="E207" s="10">
        <f t="shared" si="2"/>
        <v>0</v>
      </c>
    </row>
    <row r="208" spans="1:5" ht="11.25">
      <c r="A208" s="120" t="s">
        <v>33</v>
      </c>
      <c r="B208" s="120"/>
      <c r="C208" s="35"/>
      <c r="D208" s="27">
        <f>16*C208</f>
        <v>0</v>
      </c>
      <c r="E208" s="10">
        <f t="shared" si="2"/>
        <v>0</v>
      </c>
    </row>
    <row r="209" spans="1:5" ht="11.25">
      <c r="A209" s="120" t="s">
        <v>34</v>
      </c>
      <c r="B209" s="120"/>
      <c r="C209" s="35"/>
      <c r="D209" s="27">
        <f>32*C209</f>
        <v>0</v>
      </c>
      <c r="E209" s="10">
        <f t="shared" si="2"/>
        <v>0</v>
      </c>
    </row>
    <row r="210" spans="1:5" ht="11.25">
      <c r="A210" s="129" t="s">
        <v>35</v>
      </c>
      <c r="B210" s="129"/>
      <c r="C210" s="39"/>
      <c r="D210" s="27" t="s">
        <v>36</v>
      </c>
      <c r="E210" s="10">
        <f>(C210*90)*0.535</f>
        <v>0</v>
      </c>
    </row>
    <row r="211" spans="1:5" ht="11.25">
      <c r="A211" s="125" t="s">
        <v>37</v>
      </c>
      <c r="B211" s="125"/>
      <c r="C211" s="40"/>
      <c r="D211" s="28"/>
      <c r="E211" s="10"/>
    </row>
    <row r="212" spans="1:5" ht="11.25">
      <c r="A212" s="126"/>
      <c r="B212" s="127"/>
      <c r="C212" s="71"/>
      <c r="D212" s="27">
        <f>A212*C212</f>
        <v>0</v>
      </c>
      <c r="E212" s="10">
        <f>((D212/60)*90)*0.535</f>
        <v>0</v>
      </c>
    </row>
    <row r="213" spans="1:5" ht="11.25">
      <c r="A213" s="109"/>
      <c r="B213" s="110"/>
      <c r="C213" s="35"/>
      <c r="D213" s="27">
        <f>A213*C213</f>
        <v>0</v>
      </c>
      <c r="E213" s="10">
        <f>((D213/60)*90)*0.535</f>
        <v>0</v>
      </c>
    </row>
    <row r="214" spans="1:5" ht="11.25">
      <c r="A214" s="140"/>
      <c r="B214" s="140"/>
      <c r="C214" s="140"/>
      <c r="D214" s="140"/>
      <c r="E214" s="140"/>
    </row>
    <row r="215" spans="1:5" ht="24" customHeight="1">
      <c r="A215" s="138" t="s">
        <v>91</v>
      </c>
      <c r="B215" s="138"/>
      <c r="C215" s="60" t="s">
        <v>4</v>
      </c>
      <c r="D215" s="62" t="s">
        <v>38</v>
      </c>
      <c r="E215" s="62" t="s">
        <v>10</v>
      </c>
    </row>
    <row r="216" spans="1:5" ht="11.25">
      <c r="A216" s="120" t="s">
        <v>39</v>
      </c>
      <c r="B216" s="120"/>
      <c r="C216" s="36"/>
      <c r="D216" s="27">
        <f>160*C216</f>
        <v>0</v>
      </c>
      <c r="E216" s="10">
        <f aca="true" t="shared" si="3" ref="E216:E221">(D216*0.15)*0.584</f>
        <v>0</v>
      </c>
    </row>
    <row r="217" spans="1:5" ht="11.25">
      <c r="A217" s="120" t="s">
        <v>40</v>
      </c>
      <c r="B217" s="120"/>
      <c r="C217" s="23"/>
      <c r="D217" s="27">
        <f>250*C217</f>
        <v>0</v>
      </c>
      <c r="E217" s="10">
        <f t="shared" si="3"/>
        <v>0</v>
      </c>
    </row>
    <row r="218" spans="1:5" ht="11.25">
      <c r="A218" s="120" t="s">
        <v>41</v>
      </c>
      <c r="B218" s="120"/>
      <c r="C218" s="23"/>
      <c r="D218" s="27">
        <f>320*C218</f>
        <v>0</v>
      </c>
      <c r="E218" s="10">
        <f t="shared" si="3"/>
        <v>0</v>
      </c>
    </row>
    <row r="219" spans="1:5" ht="11.25">
      <c r="A219" s="120" t="s">
        <v>42</v>
      </c>
      <c r="B219" s="120"/>
      <c r="C219" s="23"/>
      <c r="D219" s="27">
        <f>500*C219</f>
        <v>0</v>
      </c>
      <c r="E219" s="10">
        <f t="shared" si="3"/>
        <v>0</v>
      </c>
    </row>
    <row r="220" spans="1:5" ht="11.25">
      <c r="A220" s="120" t="s">
        <v>43</v>
      </c>
      <c r="B220" s="120"/>
      <c r="C220" s="23"/>
      <c r="D220" s="27">
        <f>640*C220</f>
        <v>0</v>
      </c>
      <c r="E220" s="10">
        <f t="shared" si="3"/>
        <v>0</v>
      </c>
    </row>
    <row r="221" spans="1:5" ht="11.25">
      <c r="A221" s="129" t="s">
        <v>44</v>
      </c>
      <c r="B221" s="129"/>
      <c r="C221" s="37"/>
      <c r="D221" s="27">
        <f>750*C221</f>
        <v>0</v>
      </c>
      <c r="E221" s="10">
        <f t="shared" si="3"/>
        <v>0</v>
      </c>
    </row>
    <row r="222" spans="1:5" ht="11.25">
      <c r="A222" s="139" t="s">
        <v>45</v>
      </c>
      <c r="B222" s="139"/>
      <c r="C222" s="38"/>
      <c r="E222" s="30"/>
    </row>
    <row r="223" spans="1:5" ht="11.25">
      <c r="A223" s="111"/>
      <c r="B223" s="112"/>
      <c r="C223" s="68"/>
      <c r="D223" s="27">
        <f>A223*C223</f>
        <v>0</v>
      </c>
      <c r="E223" s="10">
        <f>(D223*0.15)*0.584</f>
        <v>0</v>
      </c>
    </row>
    <row r="224" spans="1:5" ht="11.25">
      <c r="A224" s="101"/>
      <c r="B224" s="101"/>
      <c r="C224" s="68"/>
      <c r="D224" s="27">
        <f>A224*C224</f>
        <v>0</v>
      </c>
      <c r="E224" s="10">
        <f>(D224*0.15)*0.584</f>
        <v>0</v>
      </c>
    </row>
    <row r="225" spans="1:5" ht="11.25">
      <c r="A225" s="101"/>
      <c r="B225" s="101"/>
      <c r="C225" s="68"/>
      <c r="D225" s="27">
        <f>A225*C225</f>
        <v>0</v>
      </c>
      <c r="E225" s="10">
        <f>(D225*0.15)*0.584</f>
        <v>0</v>
      </c>
    </row>
    <row r="226" spans="1:5" ht="11.25">
      <c r="A226" s="101"/>
      <c r="B226" s="101"/>
      <c r="C226" s="23"/>
      <c r="D226" s="27">
        <f>A226*C226</f>
        <v>0</v>
      </c>
      <c r="E226" s="10">
        <f>(D226*0.15)*0.584</f>
        <v>0</v>
      </c>
    </row>
    <row r="227" spans="1:5" ht="11.25">
      <c r="A227" s="201"/>
      <c r="B227" s="202"/>
      <c r="C227" s="23"/>
      <c r="D227" s="27">
        <f>A227*C227</f>
        <v>0</v>
      </c>
      <c r="E227" s="10">
        <f>(D227*0.15)*0.584</f>
        <v>0</v>
      </c>
    </row>
    <row r="228" spans="1:5" ht="11.25">
      <c r="A228" s="140"/>
      <c r="B228" s="140"/>
      <c r="C228" s="140"/>
      <c r="D228" s="140"/>
      <c r="E228" s="140"/>
    </row>
    <row r="229" spans="1:5" ht="24" customHeight="1">
      <c r="A229" s="138" t="s">
        <v>92</v>
      </c>
      <c r="B229" s="138"/>
      <c r="C229" s="60" t="s">
        <v>4</v>
      </c>
      <c r="D229" s="62" t="s">
        <v>46</v>
      </c>
      <c r="E229" s="62" t="s">
        <v>10</v>
      </c>
    </row>
    <row r="230" spans="1:5" ht="11.25">
      <c r="A230" s="120" t="s">
        <v>47</v>
      </c>
      <c r="B230" s="120"/>
      <c r="C230" s="36"/>
      <c r="D230" s="27">
        <v>0</v>
      </c>
      <c r="E230" s="10">
        <f>(C230*150)*0.584</f>
        <v>0</v>
      </c>
    </row>
    <row r="231" spans="1:5" ht="11.25">
      <c r="A231" s="120" t="s">
        <v>48</v>
      </c>
      <c r="B231" s="120"/>
      <c r="C231" s="23"/>
      <c r="D231" s="27">
        <f>500*C231</f>
        <v>0</v>
      </c>
      <c r="E231" s="33">
        <f>((150*C231)+(0.1*D231))*0.584</f>
        <v>0</v>
      </c>
    </row>
    <row r="232" spans="1:5" ht="11.25">
      <c r="A232" s="120" t="s">
        <v>49</v>
      </c>
      <c r="B232" s="120"/>
      <c r="C232" s="23"/>
      <c r="D232" s="27">
        <f>1000*C232</f>
        <v>0</v>
      </c>
      <c r="E232" s="33">
        <f>((150*C232)+(0.1*D232))*0.584</f>
        <v>0</v>
      </c>
    </row>
    <row r="233" spans="1:5" ht="11.25">
      <c r="A233" s="120" t="s">
        <v>50</v>
      </c>
      <c r="B233" s="120"/>
      <c r="C233" s="23"/>
      <c r="D233" s="27">
        <f>3000*C233</f>
        <v>0</v>
      </c>
      <c r="E233" s="33">
        <f>((150*C233)+(0.1*D233))*0.584</f>
        <v>0</v>
      </c>
    </row>
    <row r="234" spans="1:5" ht="11.25">
      <c r="A234" s="129" t="s">
        <v>51</v>
      </c>
      <c r="B234" s="129"/>
      <c r="C234" s="37"/>
      <c r="D234" s="27">
        <f>7000*C234</f>
        <v>0</v>
      </c>
      <c r="E234" s="33">
        <f>((150*C234)+(0.1*D234))*0.584</f>
        <v>0</v>
      </c>
    </row>
    <row r="235" spans="1:5" ht="11.25">
      <c r="A235" s="130" t="s">
        <v>45</v>
      </c>
      <c r="B235" s="130"/>
      <c r="C235" s="38"/>
      <c r="E235" s="10"/>
    </row>
    <row r="236" spans="1:5" ht="11.25">
      <c r="A236" s="131"/>
      <c r="B236" s="132"/>
      <c r="C236" s="36"/>
      <c r="D236" s="27">
        <f aca="true" t="shared" si="4" ref="D236:D243">(A236-1000)*C236</f>
        <v>0</v>
      </c>
      <c r="E236" s="33">
        <f aca="true" t="shared" si="5" ref="E236:E243">((150*C236)+(0.1*D236))*0.584</f>
        <v>0</v>
      </c>
    </row>
    <row r="237" spans="1:5" ht="11.25">
      <c r="A237" s="99"/>
      <c r="B237" s="100"/>
      <c r="C237" s="36"/>
      <c r="D237" s="27">
        <f t="shared" si="4"/>
        <v>0</v>
      </c>
      <c r="E237" s="33">
        <f t="shared" si="5"/>
        <v>0</v>
      </c>
    </row>
    <row r="238" spans="1:5" ht="11.25">
      <c r="A238" s="99"/>
      <c r="B238" s="100"/>
      <c r="C238" s="36"/>
      <c r="D238" s="27">
        <f t="shared" si="4"/>
        <v>0</v>
      </c>
      <c r="E238" s="33">
        <f t="shared" si="5"/>
        <v>0</v>
      </c>
    </row>
    <row r="239" spans="1:5" ht="11.25">
      <c r="A239" s="99"/>
      <c r="B239" s="100"/>
      <c r="C239" s="36"/>
      <c r="D239" s="27">
        <f t="shared" si="4"/>
        <v>0</v>
      </c>
      <c r="E239" s="33">
        <f t="shared" si="5"/>
        <v>0</v>
      </c>
    </row>
    <row r="240" spans="1:5" ht="11.25">
      <c r="A240" s="99"/>
      <c r="B240" s="100"/>
      <c r="C240" s="36"/>
      <c r="D240" s="27">
        <f t="shared" si="4"/>
        <v>0</v>
      </c>
      <c r="E240" s="33">
        <f t="shared" si="5"/>
        <v>0</v>
      </c>
    </row>
    <row r="241" spans="1:5" ht="11.25">
      <c r="A241" s="99"/>
      <c r="B241" s="100"/>
      <c r="C241" s="36"/>
      <c r="D241" s="27">
        <f t="shared" si="4"/>
        <v>0</v>
      </c>
      <c r="E241" s="33">
        <f t="shared" si="5"/>
        <v>0</v>
      </c>
    </row>
    <row r="242" spans="1:5" ht="11.25">
      <c r="A242" s="99"/>
      <c r="B242" s="100"/>
      <c r="C242" s="36"/>
      <c r="D242" s="27">
        <f t="shared" si="4"/>
        <v>0</v>
      </c>
      <c r="E242" s="33">
        <f t="shared" si="5"/>
        <v>0</v>
      </c>
    </row>
    <row r="243" spans="1:5" ht="11.25">
      <c r="A243" s="133"/>
      <c r="B243" s="133"/>
      <c r="C243" s="23"/>
      <c r="D243" s="27">
        <f t="shared" si="4"/>
        <v>0</v>
      </c>
      <c r="E243" s="33">
        <f t="shared" si="5"/>
        <v>0</v>
      </c>
    </row>
    <row r="244" spans="1:5" ht="11.25">
      <c r="A244" s="137"/>
      <c r="B244" s="137"/>
      <c r="C244" s="137"/>
      <c r="D244" s="137"/>
      <c r="E244" s="137"/>
    </row>
    <row r="245" spans="2:5" ht="11.25">
      <c r="B245" s="34" t="s">
        <v>122</v>
      </c>
      <c r="C245" s="134" t="s">
        <v>52</v>
      </c>
      <c r="D245" s="135"/>
      <c r="E245" s="82">
        <f>SUM(E14:E16,E19:E20:E21,E25:E28,E30:E33,E35:E38,E40:E43,E52:E92,E98:E145,E150,E154:E159,E163:E170,E175:E179,E182:E184,E192:E193,E195:E196,E198:E202,E204:E210,E212:E213,E216:E221,E223:E227,E230:E234,E236:E243)</f>
        <v>0</v>
      </c>
    </row>
    <row r="247" spans="1:5" ht="11.25">
      <c r="A247" s="136" t="s">
        <v>59</v>
      </c>
      <c r="B247" s="136"/>
      <c r="C247" s="136"/>
      <c r="D247" s="136"/>
      <c r="E247" s="136"/>
    </row>
    <row r="248" spans="1:5" ht="11.25">
      <c r="A248" s="136"/>
      <c r="B248" s="136"/>
      <c r="C248" s="136"/>
      <c r="D248" s="136"/>
      <c r="E248" s="136"/>
    </row>
    <row r="249" spans="1:5" ht="7.5" customHeight="1">
      <c r="A249" s="136"/>
      <c r="B249" s="136"/>
      <c r="C249" s="136"/>
      <c r="D249" s="136"/>
      <c r="E249" s="136"/>
    </row>
    <row r="250" spans="1:5" ht="7.5" customHeight="1">
      <c r="A250" s="79"/>
      <c r="B250" s="79"/>
      <c r="C250" s="79"/>
      <c r="D250" s="79"/>
      <c r="E250" s="79"/>
    </row>
    <row r="251" spans="1:5" ht="30" customHeight="1">
      <c r="A251" s="136" t="s">
        <v>113</v>
      </c>
      <c r="B251" s="136"/>
      <c r="C251" s="136"/>
      <c r="D251" s="136"/>
      <c r="E251" s="136"/>
    </row>
    <row r="252" spans="2:5" ht="11.25">
      <c r="B252" s="29"/>
      <c r="C252" s="16"/>
      <c r="D252" s="128"/>
      <c r="E252" s="128"/>
    </row>
    <row r="253" spans="1:5" ht="15.75" customHeight="1">
      <c r="A253" s="49" t="s">
        <v>53</v>
      </c>
      <c r="B253" s="32"/>
      <c r="C253" s="49" t="s">
        <v>54</v>
      </c>
      <c r="D253" s="128"/>
      <c r="E253" s="128"/>
    </row>
    <row r="254" spans="1:5" ht="15" customHeight="1">
      <c r="A254" s="69" t="s">
        <v>55</v>
      </c>
      <c r="B254" s="32"/>
      <c r="C254" s="70" t="s">
        <v>56</v>
      </c>
      <c r="D254" s="128"/>
      <c r="E254" s="128"/>
    </row>
    <row r="255" spans="1:5" ht="15" customHeight="1">
      <c r="A255" s="69"/>
      <c r="B255" s="76"/>
      <c r="C255" s="70"/>
      <c r="D255" s="77"/>
      <c r="E255" s="77"/>
    </row>
    <row r="259" ht="12.75">
      <c r="B259" s="78"/>
    </row>
  </sheetData>
  <sheetProtection password="DC5F" sheet="1"/>
  <mergeCells count="235">
    <mergeCell ref="A24:E24"/>
    <mergeCell ref="A34:E34"/>
    <mergeCell ref="A29:E29"/>
    <mergeCell ref="A28:B28"/>
    <mergeCell ref="A32:B32"/>
    <mergeCell ref="A27:B27"/>
    <mergeCell ref="A30:B30"/>
    <mergeCell ref="A31:B31"/>
    <mergeCell ref="A33:B33"/>
    <mergeCell ref="A43:B43"/>
    <mergeCell ref="A227:B227"/>
    <mergeCell ref="A45:E45"/>
    <mergeCell ref="A38:B38"/>
    <mergeCell ref="A39:B39"/>
    <mergeCell ref="A114:B114"/>
    <mergeCell ref="A77:B77"/>
    <mergeCell ref="A40:B40"/>
    <mergeCell ref="A41:B41"/>
    <mergeCell ref="A229:B229"/>
    <mergeCell ref="A35:B35"/>
    <mergeCell ref="A36:B36"/>
    <mergeCell ref="A37:B37"/>
    <mergeCell ref="A42:B42"/>
    <mergeCell ref="A109:B109"/>
    <mergeCell ref="A99:B99"/>
    <mergeCell ref="A147:E147"/>
    <mergeCell ref="A55:B55"/>
    <mergeCell ref="A44:E44"/>
    <mergeCell ref="A251:E251"/>
    <mergeCell ref="A137:B137"/>
    <mergeCell ref="A138:B138"/>
    <mergeCell ref="A151:E151"/>
    <mergeCell ref="A152:E152"/>
    <mergeCell ref="A183:B183"/>
    <mergeCell ref="A144:B144"/>
    <mergeCell ref="A173:E173"/>
    <mergeCell ref="A241:B241"/>
    <mergeCell ref="A140:B140"/>
    <mergeCell ref="A142:B142"/>
    <mergeCell ref="A143:B143"/>
    <mergeCell ref="A139:E139"/>
    <mergeCell ref="A121:B121"/>
    <mergeCell ref="A122:B122"/>
    <mergeCell ref="A133:B133"/>
    <mergeCell ref="A131:B131"/>
    <mergeCell ref="A134:B134"/>
    <mergeCell ref="A141:B141"/>
    <mergeCell ref="A56:B56"/>
    <mergeCell ref="A61:B61"/>
    <mergeCell ref="A62:B62"/>
    <mergeCell ref="A57:E57"/>
    <mergeCell ref="A58:B58"/>
    <mergeCell ref="A111:E111"/>
    <mergeCell ref="A64:B64"/>
    <mergeCell ref="A78:B78"/>
    <mergeCell ref="A79:B79"/>
    <mergeCell ref="A80:B80"/>
    <mergeCell ref="A81:E81"/>
    <mergeCell ref="A128:B128"/>
    <mergeCell ref="A129:B129"/>
    <mergeCell ref="A132:E132"/>
    <mergeCell ref="A127:B127"/>
    <mergeCell ref="A125:E125"/>
    <mergeCell ref="A124:B124"/>
    <mergeCell ref="A86:B86"/>
    <mergeCell ref="A101:B101"/>
    <mergeCell ref="A59:B59"/>
    <mergeCell ref="A60:B60"/>
    <mergeCell ref="A67:B67"/>
    <mergeCell ref="A68:B68"/>
    <mergeCell ref="A73:B73"/>
    <mergeCell ref="A72:B72"/>
    <mergeCell ref="A74:B74"/>
    <mergeCell ref="A69:E69"/>
    <mergeCell ref="A63:E63"/>
    <mergeCell ref="A65:B65"/>
    <mergeCell ref="A66:B66"/>
    <mergeCell ref="A85:B85"/>
    <mergeCell ref="A75:E75"/>
    <mergeCell ref="A83:B83"/>
    <mergeCell ref="A76:B76"/>
    <mergeCell ref="A82:B82"/>
    <mergeCell ref="A100:B100"/>
    <mergeCell ref="A95:E95"/>
    <mergeCell ref="A84:B84"/>
    <mergeCell ref="A87:E87"/>
    <mergeCell ref="A94:E94"/>
    <mergeCell ref="A97:E97"/>
    <mergeCell ref="A89:B89"/>
    <mergeCell ref="A90:B90"/>
    <mergeCell ref="A88:B88"/>
    <mergeCell ref="A91:B91"/>
    <mergeCell ref="A123:B123"/>
    <mergeCell ref="A103:B103"/>
    <mergeCell ref="A118:E118"/>
    <mergeCell ref="A112:B112"/>
    <mergeCell ref="A113:B113"/>
    <mergeCell ref="A106:B106"/>
    <mergeCell ref="A120:B120"/>
    <mergeCell ref="A153:B153"/>
    <mergeCell ref="A146:E146"/>
    <mergeCell ref="A98:B98"/>
    <mergeCell ref="A92:B92"/>
    <mergeCell ref="A93:E93"/>
    <mergeCell ref="A102:B102"/>
    <mergeCell ref="A119:B119"/>
    <mergeCell ref="A115:B115"/>
    <mergeCell ref="A116:B116"/>
    <mergeCell ref="A117:B117"/>
    <mergeCell ref="A154:B154"/>
    <mergeCell ref="A107:B107"/>
    <mergeCell ref="A108:B108"/>
    <mergeCell ref="A110:B110"/>
    <mergeCell ref="A104:E104"/>
    <mergeCell ref="A145:B145"/>
    <mergeCell ref="A126:B126"/>
    <mergeCell ref="A135:B135"/>
    <mergeCell ref="A136:B136"/>
    <mergeCell ref="A130:B130"/>
    <mergeCell ref="A160:E160"/>
    <mergeCell ref="A157:B157"/>
    <mergeCell ref="A155:B155"/>
    <mergeCell ref="A156:B156"/>
    <mergeCell ref="A158:B158"/>
    <mergeCell ref="A161:E161"/>
    <mergeCell ref="A159:B159"/>
    <mergeCell ref="B7:B8"/>
    <mergeCell ref="A16:B16"/>
    <mergeCell ref="A18:B18"/>
    <mergeCell ref="A19:B19"/>
    <mergeCell ref="A20:B20"/>
    <mergeCell ref="A47:B47"/>
    <mergeCell ref="A10:E10"/>
    <mergeCell ref="A23:B23"/>
    <mergeCell ref="A25:B25"/>
    <mergeCell ref="A26:B26"/>
    <mergeCell ref="A51:E51"/>
    <mergeCell ref="A70:B70"/>
    <mergeCell ref="A2:E2"/>
    <mergeCell ref="A13:B13"/>
    <mergeCell ref="A14:B14"/>
    <mergeCell ref="A15:B15"/>
    <mergeCell ref="A7:A8"/>
    <mergeCell ref="A21:B21"/>
    <mergeCell ref="A17:B17"/>
    <mergeCell ref="A11:B11"/>
    <mergeCell ref="B3:C3"/>
    <mergeCell ref="A49:B49"/>
    <mergeCell ref="A150:B150"/>
    <mergeCell ref="A96:E96"/>
    <mergeCell ref="A50:E50"/>
    <mergeCell ref="A71:B71"/>
    <mergeCell ref="A105:B105"/>
    <mergeCell ref="A148:E148"/>
    <mergeCell ref="A52:B52"/>
    <mergeCell ref="A54:B54"/>
    <mergeCell ref="A53:B53"/>
    <mergeCell ref="A191:B191"/>
    <mergeCell ref="A192:B192"/>
    <mergeCell ref="A174:B174"/>
    <mergeCell ref="A176:B176"/>
    <mergeCell ref="A177:B177"/>
    <mergeCell ref="A178:B178"/>
    <mergeCell ref="A179:B179"/>
    <mergeCell ref="A175:B175"/>
    <mergeCell ref="A186:E187"/>
    <mergeCell ref="A184:B184"/>
    <mergeCell ref="A193:B193"/>
    <mergeCell ref="A194:B194"/>
    <mergeCell ref="A195:B195"/>
    <mergeCell ref="A196:B196"/>
    <mergeCell ref="A197:B197"/>
    <mergeCell ref="A185:E185"/>
    <mergeCell ref="A198:B198"/>
    <mergeCell ref="A199:B199"/>
    <mergeCell ref="A200:B200"/>
    <mergeCell ref="A201:B201"/>
    <mergeCell ref="A202:B202"/>
    <mergeCell ref="A203:B203"/>
    <mergeCell ref="A204:B204"/>
    <mergeCell ref="A240:B240"/>
    <mergeCell ref="A205:B205"/>
    <mergeCell ref="A206:B206"/>
    <mergeCell ref="A207:B207"/>
    <mergeCell ref="A208:B208"/>
    <mergeCell ref="A209:B209"/>
    <mergeCell ref="A210:B210"/>
    <mergeCell ref="A214:E214"/>
    <mergeCell ref="A228:E228"/>
    <mergeCell ref="A226:B226"/>
    <mergeCell ref="A215:B215"/>
    <mergeCell ref="A218:B218"/>
    <mergeCell ref="A219:B219"/>
    <mergeCell ref="A220:B220"/>
    <mergeCell ref="A221:B221"/>
    <mergeCell ref="A222:B222"/>
    <mergeCell ref="A217:B217"/>
    <mergeCell ref="A216:B216"/>
    <mergeCell ref="D252:E254"/>
    <mergeCell ref="A233:B233"/>
    <mergeCell ref="A234:B234"/>
    <mergeCell ref="A235:B235"/>
    <mergeCell ref="A236:B236"/>
    <mergeCell ref="A243:B243"/>
    <mergeCell ref="C245:D245"/>
    <mergeCell ref="A247:E249"/>
    <mergeCell ref="A244:E244"/>
    <mergeCell ref="A237:B237"/>
    <mergeCell ref="A242:B242"/>
    <mergeCell ref="A232:B232"/>
    <mergeCell ref="A149:B149"/>
    <mergeCell ref="A230:B230"/>
    <mergeCell ref="A231:B231"/>
    <mergeCell ref="A189:B189"/>
    <mergeCell ref="A181:B181"/>
    <mergeCell ref="A182:B182"/>
    <mergeCell ref="A211:B211"/>
    <mergeCell ref="A212:B212"/>
    <mergeCell ref="A162:B162"/>
    <mergeCell ref="A163:B163"/>
    <mergeCell ref="A164:B164"/>
    <mergeCell ref="A165:B165"/>
    <mergeCell ref="A166:B166"/>
    <mergeCell ref="A170:B170"/>
    <mergeCell ref="A167:B167"/>
    <mergeCell ref="A238:B238"/>
    <mergeCell ref="A239:B239"/>
    <mergeCell ref="A224:B224"/>
    <mergeCell ref="A225:B225"/>
    <mergeCell ref="A168:B168"/>
    <mergeCell ref="A169:B169"/>
    <mergeCell ref="A171:E171"/>
    <mergeCell ref="A172:E172"/>
    <mergeCell ref="A213:B213"/>
    <mergeCell ref="A223:B223"/>
  </mergeCells>
  <dataValidations count="3">
    <dataValidation type="list" allowBlank="1" showInputMessage="1" showErrorMessage="1" sqref="A266">
      <formula1>$A$266:$A$266</formula1>
    </dataValidation>
    <dataValidation type="decimal" allowBlank="1" showInputMessage="1" showErrorMessage="1" errorTitle="Zadejte číslo do 60." error="Média nad 60 GB náleží do kolonky &quot;nad 60 GB&quot; na řádku 202. " sqref="A212:B213">
      <formula1>0</formula1>
      <formula2>60</formula2>
    </dataValidation>
    <dataValidation type="whole" allowBlank="1" showInputMessage="1" showErrorMessage="1" errorTitle="Zadaná kapacita je nad 1 TB !" error="Zadejte celé číslo od 1 do 1000.&#10;Disky nad 1000 GB patří do kategorie níže." sqref="A223:B227">
      <formula1>1</formula1>
      <formula2>1000</formula2>
    </dataValidation>
  </dataValidations>
  <printOptions/>
  <pageMargins left="0.25" right="0.25" top="0.75" bottom="0.75" header="0.3" footer="0.3"/>
  <pageSetup horizontalDpi="300" verticalDpi="300" orientation="portrait" paperSize="9" scale="77" r:id="rId2"/>
  <rowBreaks count="3" manualBreakCount="3">
    <brk id="74" max="4" man="1"/>
    <brk id="161" max="4" man="1"/>
    <brk id="18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Matějičný Tomáš</dc:creator>
  <cp:keywords/>
  <dc:description/>
  <cp:lastModifiedBy>Jančíková Šárka</cp:lastModifiedBy>
  <cp:lastPrinted>2022-06-27T13:00:58Z</cp:lastPrinted>
  <dcterms:created xsi:type="dcterms:W3CDTF">2012-11-28T13:30:21Z</dcterms:created>
  <dcterms:modified xsi:type="dcterms:W3CDTF">2022-11-09T09:56:49Z</dcterms:modified>
  <cp:category/>
  <cp:version/>
  <cp:contentType/>
  <cp:contentStatus/>
</cp:coreProperties>
</file>